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1.png" ContentType="image/png"/>
  <Override PartName="/xl/media/image12.png" ContentType="image/png"/>
  <Override PartName="/xl/media/image13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2"/>
  </bookViews>
  <sheets>
    <sheet name="Planilha Orçamento" sheetId="1" state="visible" r:id="rId2"/>
    <sheet name="Cronograma" sheetId="2" state="visible" r:id="rId3"/>
    <sheet name="BDI_Obra" sheetId="3" state="visible" r:id="rId4"/>
  </sheets>
  <definedNames>
    <definedName function="false" hidden="false" localSheetId="2" name="_xlnm.Print_Area" vbProcedure="false">BDI_Obra!$A$1:$I$62</definedName>
    <definedName function="false" hidden="false" localSheetId="1" name="_xlnm.Print_Area" vbProcedure="false">Cronograma!$A$1:$J$27</definedName>
    <definedName function="false" hidden="false" localSheetId="0" name="_xlnm.Print_Area" vbProcedure="false">'Planilha Orçamento'!$A$1:$I$73</definedName>
    <definedName function="false" hidden="false" localSheetId="0" name="_xlnm.Print_Titles" vbProcedure="false">'Planilha Orçamento'!$1:$8</definedName>
    <definedName function="false" hidden="false" localSheetId="0" name="_xlnm.Print_Area" vbProcedure="false">'Planilha Orçamento'!$A$1:$I$73</definedName>
    <definedName function="false" hidden="false" localSheetId="0" name="_xlnm.Print_Area_0" vbProcedure="false">'Planilha Orçamento'!$A$1:$I$73</definedName>
    <definedName function="false" hidden="false" localSheetId="0" name="_xlnm.Print_Area_0_0" vbProcedure="false">'Planilha Orçamento'!$A$1:$I$73</definedName>
    <definedName function="false" hidden="false" localSheetId="0" name="_xlnm.Print_Area_0_0_0" vbProcedure="false">'Planilha Orçamento'!$A$1:$I$73</definedName>
    <definedName function="false" hidden="false" localSheetId="0" name="_xlnm.Print_Area_0_0_0_0" vbProcedure="false">'Planilha Orçamento'!$A$1:$I$73</definedName>
    <definedName function="false" hidden="false" localSheetId="0" name="_xlnm.Print_Titles" vbProcedure="false">'Planilha Orçamento'!$1:$8</definedName>
    <definedName function="false" hidden="false" localSheetId="0" name="_xlnm.Print_Titles_0" vbProcedure="false">'Planilha Orçamento'!$1:$8</definedName>
    <definedName function="false" hidden="false" localSheetId="0" name="_xlnm.Print_Titles_0_0" vbProcedure="false">'Planilha Orçamento'!$1:$8</definedName>
    <definedName function="false" hidden="false" localSheetId="0" name="_xlnm.Print_Titles_0_0_0" vbProcedure="false">'Planilha Orçamento'!$1:$8</definedName>
    <definedName function="false" hidden="false" localSheetId="0" name="_xlnm.Print_Titles_0_0_0_0" vbProcedure="false">'Planilha Orçamento'!$1:$8</definedName>
    <definedName function="false" hidden="false" localSheetId="1" name="_xlnm.Print_Area" vbProcedure="false">Cronograma!$A$1:$J$27</definedName>
    <definedName function="false" hidden="false" localSheetId="1" name="_xlnm.Print_Area_0" vbProcedure="false">Cronograma!$A$1:$J$27</definedName>
    <definedName function="false" hidden="false" localSheetId="1" name="_xlnm.Print_Area_0_0" vbProcedure="false">Cronograma!$A$1:$J$27</definedName>
    <definedName function="false" hidden="false" localSheetId="1" name="_xlnm.Print_Area_0_0_0" vbProcedure="false">Cronograma!$A$1:$J$27</definedName>
    <definedName function="false" hidden="false" localSheetId="1" name="_xlnm.Print_Area_0_0_0_0" vbProcedure="false">Cronograma!$A$1:$J$27</definedName>
    <definedName function="false" hidden="false" localSheetId="2" name="_xlnm.Print_Area" vbProcedure="false">BDI_Obra!$A$1:$I$62</definedName>
    <definedName function="false" hidden="false" localSheetId="2" name="_xlnm.Print_Area_0" vbProcedure="false">BDI_Obra!$A$1:$I$62</definedName>
    <definedName function="false" hidden="false" localSheetId="2" name="_xlnm.Print_Area_0_0" vbProcedure="false">BDI_Obra!$A$1:$I$62</definedName>
    <definedName function="false" hidden="false" localSheetId="2" name="_xlnm.Print_Area_0_0_0" vbProcedure="false">BDI_Obra!$A$1:$I$62</definedName>
    <definedName function="false" hidden="false" localSheetId="2" name="_xlnm.Print_Area_0_0_0_0" vbProcedure="false">BDI_Obra!$A$1:$I$62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<sst xmlns="http://schemas.openxmlformats.org/spreadsheetml/2006/main" count="360" uniqueCount="181">
  <si>
    <t>UNIVERSIDADE FEDERAL DA FRONTEIRA SUL</t>
  </si>
  <si>
    <t>SECRETARIA ESPECIAL DE OBRAS</t>
  </si>
  <si>
    <t>CAMPUS LARANJEIRAS DO SUL - PR</t>
  </si>
  <si>
    <t>ABRIGO DE VEÍCULOS OFICIAIS – ORÇAMENTO ANALÍTICO</t>
  </si>
  <si>
    <t>Valor do Desconto Ofertado no RDC: </t>
  </si>
  <si>
    <t>%</t>
  </si>
  <si>
    <t>Valor Estimado da Obra:</t>
  </si>
  <si>
    <t>Valor Total da Proposta:</t>
  </si>
  <si>
    <t>BDI = </t>
  </si>
  <si>
    <t>Item</t>
  </si>
  <si>
    <t>Item Compos.</t>
  </si>
  <si>
    <t>Referência</t>
  </si>
  <si>
    <t>Descrição</t>
  </si>
  <si>
    <t>Unid</t>
  </si>
  <si>
    <t>Quantidade</t>
  </si>
  <si>
    <t>Preço unitário</t>
  </si>
  <si>
    <t>Preço Unitário</t>
  </si>
  <si>
    <t>Preço do Item</t>
  </si>
  <si>
    <t>Valor proposto</t>
  </si>
  <si>
    <t>% do item </t>
  </si>
  <si>
    <t>1             </t>
  </si>
  <si>
    <t>              </t>
  </si>
  <si>
    <t>SERVIÇOS PRELIMINARES                                                                                                                                                                                   </t>
  </si>
  <si>
    <t>      </t>
  </si>
  <si>
    <t> </t>
  </si>
  <si>
    <t>1.1           </t>
  </si>
  <si>
    <t>SERVIÇOS INICIAIS                                                                                                                                                                                       </t>
  </si>
  <si>
    <t>1.1.1         </t>
  </si>
  <si>
    <t>74209/001     </t>
  </si>
  <si>
    <t>SINAPI</t>
  </si>
  <si>
    <t>PLACA DE OBRA EM CHAPA DE ACO GALVANIZADO                                                                                                                                                               </t>
  </si>
  <si>
    <t>M2    </t>
  </si>
  <si>
    <t>1.1.2         </t>
  </si>
  <si>
    <t>74077/003     </t>
  </si>
  <si>
    <t>LOCACAO CONVENCIONAL DE OBRA. ATRAVÉS DE GABARITO DE TABUAS CORRIDAS PONTALETADAS. COM REAPROVEITAMENTO DE 3 VEZES.                                                                                     </t>
  </si>
  <si>
    <t>1.1.3         </t>
  </si>
  <si>
    <t>REMOCAO DE BLOKRET COM EMPILHAMENTO                                                                                                                                                                     </t>
  </si>
  <si>
    <t>1.2           </t>
  </si>
  <si>
    <t>ADMINISTRAÇÃO LOCAL                                                                                                                                                                                     </t>
  </si>
  <si>
    <t>1.2.1         </t>
  </si>
  <si>
    <t>AEAO</t>
  </si>
  <si>
    <t>ENGENHEIRO CIVIL DE OBRA JUNIOR COM ENCARGOS COMPLEMENTARES                                                                                                                                             </t>
  </si>
  <si>
    <t>H     </t>
  </si>
  <si>
    <t>1.3           </t>
  </si>
  <si>
    <t>TAXAS                                                                                                                                                                                                   </t>
  </si>
  <si>
    <t>1.3.1         </t>
  </si>
  <si>
    <t>CREA/PR</t>
  </si>
  <si>
    <t>TAXA DE ART                                                                                                                                                                                             </t>
  </si>
  <si>
    <t>UN    </t>
  </si>
  <si>
    <t>1.4           </t>
  </si>
  <si>
    <t>PROJETO                                                                                                                                                                                                 </t>
  </si>
  <si>
    <t>1.4.1         </t>
  </si>
  <si>
    <t>UFFS</t>
  </si>
  <si>
    <t>PROJETO EXECUTIVO - ESTRUTURA METÁLICA                                                                                                                                                                  </t>
  </si>
  <si>
    <t>SUBTOTAL                                                                                                                                                                                                </t>
  </si>
  <si>
    <t>2             </t>
  </si>
  <si>
    <t>ESTRUTURA                                                                                                                                                                                               </t>
  </si>
  <si>
    <t>2.1           </t>
  </si>
  <si>
    <t>FUNDAÇÃO                                                                                                                                                                                                </t>
  </si>
  <si>
    <t>2.1.1         </t>
  </si>
  <si>
    <t>ESCAVAÇÃO MANUAL DE VALAS. AF_03/2016                                                                                                                                                                   </t>
  </si>
  <si>
    <t>M3    </t>
  </si>
  <si>
    <t>2.1.2         </t>
  </si>
  <si>
    <t>73964/006     </t>
  </si>
  <si>
    <t>REATERRO DE VALA COM COMPACTAÇÃO MANUAL                                                                                                                                                                 </t>
  </si>
  <si>
    <t>2.1.3         </t>
  </si>
  <si>
    <t>74007/001     </t>
  </si>
  <si>
    <t>FORMA TABUA P/ CONCRETO EM FUNDACAO C/ REAPROVEITAMENTO 10 X.                                                                                                                                           </t>
  </si>
  <si>
    <t>2.1.4         </t>
  </si>
  <si>
    <t>LASTRO DE VALA COM PREPARO DE FUNDO. LARGURA MENOR QUE 1.5 M. COM CAMADA DE BRITA. LANÇAMENTO MANUAL. EM LOCAL COM NÍVEL BAIXO DE INTERFERÊNCIA. AF_06/2016                                             </t>
  </si>
  <si>
    <t>2.1.5         </t>
  </si>
  <si>
    <t>CONCRETO FCK = 20MPA. TRAÇO 1:2.7:3 (CIMENTO/ AREIA MÉDIA/ BRITA 1)  - PREPARO MECÂNICO COM BETONEIRA 400 L. AF_07/2016                                                                                 </t>
  </si>
  <si>
    <t>2.1.6         </t>
  </si>
  <si>
    <t>74157/004     </t>
  </si>
  <si>
    <t>LANCAMENTO/APLICACAO MANUAL DE CONCRETO EM FUNDACOES                                                                                                                                                    </t>
  </si>
  <si>
    <t>2.1.7         </t>
  </si>
  <si>
    <t>040001</t>
  </si>
  <si>
    <t>ESTACA A TRADO (BROCA) DIAMETRO = 30CM, EM CONCRETO MOLDADO IN LOCO, 15 MPA, SEM ARMACAO.                                                                                                              </t>
  </si>
  <si>
    <t>M     </t>
  </si>
  <si>
    <t>2.1.8         </t>
  </si>
  <si>
    <t>CORTE E DOBRA DE AÇO CA-60. DIÂMETRO DE 5.0 MM. UTILIZADO EM ESTRUTURAS DIVERSAS. EXCETO LAJES. AF_12/2015                                                                                              </t>
  </si>
  <si>
    <t>KG    </t>
  </si>
  <si>
    <t>2.1.9         </t>
  </si>
  <si>
    <t>CORTE E DOBRA DE AÇO CA-50. DIÂMETRO DE 8.0 MM. UTILIZADO EM ESTRUTURAS DIVERSAS. EXCETO LAJES. AF_12/2015                                                                                              </t>
  </si>
  <si>
    <t>2.1.10        </t>
  </si>
  <si>
    <t>CORTE E DOBRA DE AÇO CA-50. DIÂMETRO DE 10.0 MM. UTILIZADO EM ESTRUTURAS DIVERSAS. EXCETO LAJES. AF_12/2015                                                                                             </t>
  </si>
  <si>
    <t>2.2           </t>
  </si>
  <si>
    <t>ESTRUTURA DE AÇO                                                                                                                                                                                        </t>
  </si>
  <si>
    <t>2.2.1         </t>
  </si>
  <si>
    <t>070013</t>
  </si>
  <si>
    <t>ESTRUTURA METALICA EM AÇO, PERFIS "U" CHAPA DE AÇO DOBRADA,  DIMENSÕES 35x75 #1/8                                                                                                                       </t>
  </si>
  <si>
    <t>2.2.2         </t>
  </si>
  <si>
    <t>070014</t>
  </si>
  <si>
    <t>PILAR DE ESTRUTURA METALICA EM AÇO, PERFIS "I" CHAPA DE AÇO DOBRADA,  'W' 150X18                                                                                                                        </t>
  </si>
  <si>
    <t>2.2.3         </t>
  </si>
  <si>
    <t>070015</t>
  </si>
  <si>
    <t>VIGAS DE ESTRUTURA METALICA EM AÇO, PERFIS "I" CHAPA DE AÇO DOBRADA, 'W' 150X13                                                                                                                         </t>
  </si>
  <si>
    <t>2.2.4         </t>
  </si>
  <si>
    <t>070017</t>
  </si>
  <si>
    <t>CHAPA DE ACO GROSSA, ASTM A36, E = 1/4 "                                                                                                                                                                </t>
  </si>
  <si>
    <t>2.2.5         </t>
  </si>
  <si>
    <t>CORTE E DOBRA DE AÇO CA-50. DIÂMETRO DE 6.3 MM. UTILIZADO EM ESTRUTURAS DIVERSAS. EXCETO LAJES. AF_12/2015                                                                                              </t>
  </si>
  <si>
    <t>2.2.6         </t>
  </si>
  <si>
    <t>CORTE E DOBRA DE AÇO CA-50. DIÂMETRO DE 12.5 MM. UTILIZADO EM ESTRUTURAS DIVERSAS. EXCETO LAJES. AF_12/2015                                                                                             </t>
  </si>
  <si>
    <t>3             </t>
  </si>
  <si>
    <t>COBERTURA                                                                                                                                                                                               </t>
  </si>
  <si>
    <t>3.1           </t>
  </si>
  <si>
    <t>COBERTURA COM TELHA                                                                                                                                                                                     </t>
  </si>
  <si>
    <t>3.1.1         </t>
  </si>
  <si>
    <t>TELHAMENTO COM TELHA DE AÇO/ALUMÍNIO. COM ATÉ 2 ÁGUAS. INCLUSO IÇAMENTO. AF_06/2016                                                                                                                     </t>
  </si>
  <si>
    <t>3.1.2         </t>
  </si>
  <si>
    <t>070016</t>
  </si>
  <si>
    <t>TELHAMENTO COM TELHA TRAPEZOIDAL DE POLICARBONATO COMPACTO, COR CRISTAL, E=1,0MM                                                                                                                        </t>
  </si>
  <si>
    <t>3.1.3         </t>
  </si>
  <si>
    <t>CALHA EM CHAPA DE AÇO GALVANIZADO NÚMERO 24. DESENVOLVIMENTO DE 50 CM. INCLUSO TRANSPORTE VERTICAL. AF_06/2016                                                                                          </t>
  </si>
  <si>
    <t>3.1.4         </t>
  </si>
  <si>
    <t>TUBO PVC. SÉRIE R. ÁGUA PLUVIAL. DN 75 MM. FORNECIDO E INSTALADO EM CONDUTORES VERTICAIS DE ÁGUAS PLUVIAIS. AF_12/2014                                                                                  </t>
  </si>
  <si>
    <t>3.1.5</t>
  </si>
  <si>
    <t>JOELHO 90 GRAUS. PVC. SERIE R. ÁGUA PLUVIAL. DN 75 MM. JUNTA ELÁSTICA. FORNECIDO E INSTALADO EM CONDUTORES VERTICAIS DE ÁGUAS PLUVIAIS. AF_12/2014                                                      </t>
  </si>
  <si>
    <t>4             </t>
  </si>
  <si>
    <t>COMPLEMENTAÇÃO                                                                                                                                                                                          </t>
  </si>
  <si>
    <t>4.1           </t>
  </si>
  <si>
    <t>COMPLEMENTAÇÃO DE OBRA                                                                                                                                                                                  </t>
  </si>
  <si>
    <t>4.1.1         </t>
  </si>
  <si>
    <t>RECOMPOSICAO DE PAVIMENTACAO TIPO BLOKRET SOBRE COLCHAO DE AREIA COM REAPROVEITAMENTO DE MATERIAL                                                                                                       </t>
  </si>
  <si>
    <t>4.1.2         </t>
  </si>
  <si>
    <t>PINTURA TINTA EPOXI, DUAS DEMAOS, SOBRE SUPERFICIE METALICA, INCLUSO UMA DEMAO DE FUNDO ANTICORROSIVO. UTILIZACAO DE REVOLVER (AR-COMPRIMIDO).                                                          </t>
  </si>
  <si>
    <t>4.1.3</t>
  </si>
  <si>
    <t>TUBO ACO GALVANIZADO COM COSTURA, CLASSE MEDIA DN 50 MM ( 2"), E = 3,00 MM                                                                                                                             </t>
  </si>
  <si>
    <t>4.1.4</t>
  </si>
  <si>
    <t>IMPLANTAÇÃO E FIXAÇÃO DE PLACAS SINALIZAÇÃO                                                                                                                                                             </t>
  </si>
  <si>
    <t>4.1.5</t>
  </si>
  <si>
    <t>PLACA DE SINALIZAÇÃO EM CHAPA DE AÇO NUM 16 COM PINTURA REFLETIVA                                                                                                                                       </t>
  </si>
  <si>
    <t>4.1.6</t>
  </si>
  <si>
    <t>SINALIZACAO HORIZONTAL COM TINTA RETRORREFLETIVA A BASE DE RESINA ACRILICA COM MICROESFERAS DE VIDRO                                                                                                    </t>
  </si>
  <si>
    <t>4.1.7</t>
  </si>
  <si>
    <t>LIMPEZA FINAL DA OBRA                                                                                                                                                                                   </t>
  </si>
  <si>
    <t>TOTAL                                                                                                                                                                                                   </t>
  </si>
  <si>
    <t>BDI 27,64% (Incluso no preço unitário)</t>
  </si>
  <si>
    <r>
      <rPr>
        <sz val="11"/>
        <color rgb="FFFF0000"/>
        <rFont val="Calibri"/>
        <family val="2"/>
        <charset val="1"/>
      </rPr>
      <t>Chapecó/SC,</t>
    </r>
    <r>
      <rPr>
        <sz val="11"/>
        <color rgb="FF000000"/>
        <rFont val="Calibri"/>
        <family val="2"/>
        <charset val="1"/>
      </rPr>
      <t> xx</t>
    </r>
    <r>
      <rPr>
        <sz val="11"/>
        <color rgb="FFFF3333"/>
        <rFont val="Calibri"/>
        <family val="2"/>
        <charset val="1"/>
      </rPr>
      <t> de</t>
    </r>
    <r>
      <rPr>
        <sz val="11"/>
        <color rgb="FF000000"/>
        <rFont val="Calibri"/>
        <family val="2"/>
        <charset val="1"/>
      </rPr>
      <t> xxxxxx </t>
    </r>
    <r>
      <rPr>
        <sz val="11"/>
        <color rgb="FF000000"/>
        <rFont val="Calibri"/>
        <family val="2"/>
        <charset val="1"/>
      </rPr>
      <t>de 2017</t>
    </r>
  </si>
  <si>
    <t>Assinatura do Licitante</t>
  </si>
  <si>
    <t>CAMPUS DE LARANJEIRAS DO SUL - PR</t>
  </si>
  <si>
    <t>ABRIGO DE VEÍCULOS OFICIAIS</t>
  </si>
  <si>
    <t>CRONOGRAMA FÍSICO / FINANCEIRO</t>
  </si>
  <si>
    <t>DESCRIÇÃO DO SERVIÇO</t>
  </si>
  <si>
    <t>VALOR TOTAL</t>
  </si>
  <si>
    <t>MÊS 01</t>
  </si>
  <si>
    <t>MÊS 02</t>
  </si>
  <si>
    <t>TOTAL</t>
  </si>
  <si>
    <t>R$</t>
  </si>
  <si>
    <t>DATA: </t>
  </si>
  <si>
    <t>______________________</t>
  </si>
  <si>
    <t>Escada metálica - caracol, degrau em chapa xadrez e larg. 60cm, requadro cant. 50x50mm pilares em tubos de aço Ø100mm e Ø20mm, corrimão executado em tubo de aço Ø40mm com altura de 90cm</t>
  </si>
  <si>
    <t>COMPOSIÇÃO ANALÍTICA - BDI                                                                                                                                                                      </t>
  </si>
  <si>
    <t>OBRA                                                                                                                                                      </t>
  </si>
  <si>
    <t>Abrigo de Veículos Oficiais - LARANJEIRAS DO SUL - PR</t>
  </si>
  <si>
    <t>CUSTO DIRETO (CD)</t>
  </si>
  <si>
    <t>Custos Diretos do Projeto - Planilha Orçamentária</t>
  </si>
  <si>
    <t>CD</t>
  </si>
  <si>
    <t>=</t>
  </si>
  <si>
    <t>DESPESAS INDIRETAS (DI) (% sobre o Custo Direto)</t>
  </si>
  <si>
    <t>Administração central (AC)=</t>
  </si>
  <si>
    <t>Despesas financeiras (DF)=</t>
  </si>
  <si>
    <t>Seguro + Garantia (S+G)=</t>
  </si>
  <si>
    <t>Risco (R)=</t>
  </si>
  <si>
    <t>LUCRO (ou Benefícios)</t>
  </si>
  <si>
    <t>Lucro (L)</t>
  </si>
  <si>
    <t>DESPESAS COM TRIBUTOS/IMPOSTOS  (% sobre o faturamento ou valor do contrato)</t>
  </si>
  <si>
    <t>COFINS</t>
  </si>
  <si>
    <t>PIS</t>
  </si>
  <si>
    <t>ISS (LARANJEIRAS DO SUL - PR)</t>
  </si>
  <si>
    <t>CPRB</t>
  </si>
  <si>
    <t>Impostos (I%)</t>
  </si>
  <si>
    <t>BDI (Benefícios e despesas indiretas)</t>
  </si>
  <si>
    <t>(1+AC+S+R+G)x(1+DF)x(1+L)</t>
  </si>
  <si>
    <t>(1-I)</t>
  </si>
  <si>
    <t>Em forma percentual:  </t>
  </si>
  <si>
    <t>BDI ADOTADO</t>
  </si>
  <si>
    <t>Obs: Fórmula do BDI de acordo com o Acórdão do TCU 2622/2013.</t>
  </si>
  <si>
    <r>
      <rPr>
        <sz val="11"/>
        <color rgb="FFFF3333"/>
        <rFont val="Calibri"/>
        <family val="2"/>
        <charset val="1"/>
      </rPr>
      <t>Chapecó,</t>
    </r>
    <r>
      <rPr>
        <sz val="11"/>
        <color rgb="FF000000"/>
        <rFont val="Calibri"/>
        <family val="2"/>
        <charset val="1"/>
      </rPr>
      <t> XX </t>
    </r>
    <r>
      <rPr>
        <sz val="11"/>
        <color rgb="FFFF3333"/>
        <rFont val="Calibri"/>
        <family val="2"/>
        <charset val="1"/>
      </rPr>
      <t>de </t>
    </r>
    <r>
      <rPr>
        <sz val="11"/>
        <color rgb="FF000000"/>
        <rFont val="Calibri"/>
        <family val="2"/>
        <charset val="1"/>
      </rPr>
      <t>XXXXXXXX</t>
    </r>
    <r>
      <rPr>
        <sz val="11"/>
        <color rgb="FF000000"/>
        <rFont val="Calibri"/>
        <family val="2"/>
        <charset val="1"/>
      </rPr>
      <t> de 2017</t>
    </r>
  </si>
  <si>
    <t>___________________________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</si>
</sst>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_-&quot;R$ &quot;* #,##0.00_-;&quot;-R$ &quot;* #,##0.00_-;_-&quot;R$ &quot;* \-??_-;_-@_-"/>
    <numFmt numFmtId="166" formatCode="0"/>
    <numFmt numFmtId="167" formatCode="0%"/>
    <numFmt numFmtId="168" formatCode="0.00%"/>
    <numFmt numFmtId="169" formatCode="@"/>
    <numFmt numFmtId="170" formatCode="#,##0.00"/>
    <numFmt numFmtId="171" formatCode="MMMM\-YYYY;@"/>
    <numFmt numFmtId="172" formatCode="_-* #,##0.00_-;\-* #,##0.00_-;_-* \-??_-;_-@_-"/>
    <numFmt numFmtId="173" formatCode="_(* #,##0.00_);_(* \(#,##0.00\);_(* \-??_);_(@_)"/>
    <numFmt numFmtId="174" formatCode="_(&quot;R$ &quot;* #,##0.00_);_(&quot;R$ &quot;* \(#,##0.00\);_(&quot;R$ &quot;* \-??_);_(@_)"/>
    <numFmt numFmtId="175" formatCode="0.0000"/>
  </numFmts>
  <fonts count="2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Calibri"/>
      <family val="2"/>
      <charset val="1"/>
    </font>
    <font>
      <sz val="11"/>
      <color rgb="FFFFFF99"/>
      <name val="Calibri"/>
      <family val="2"/>
      <charset val="1"/>
    </font>
    <font>
      <b val="true"/>
      <sz val="10"/>
      <color rgb="FFFFFF99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20"/>
      <name val="Calibri"/>
      <family val="2"/>
      <charset val="1"/>
    </font>
    <font>
      <b val="true"/>
      <sz val="10"/>
      <color rgb="FF0066CC"/>
      <name val="Calibri"/>
      <family val="2"/>
      <charset val="1"/>
    </font>
    <font>
      <b val="true"/>
      <sz val="12"/>
      <color rgb="FFFFFF99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FF3333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 val="true"/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2D050"/>
        <bgColor rgb="FFC0C0C0"/>
      </patternFill>
    </fill>
    <fill>
      <patternFill patternType="solid">
        <fgColor rgb="FFFF0000"/>
        <bgColor rgb="FFFF3333"/>
      </patternFill>
    </fill>
  </fills>
  <borders count="4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/>
      <top style="thick"/>
      <bottom/>
      <diagonal/>
    </border>
    <border diagonalUp="false" diagonalDown="false">
      <left/>
      <right style="thick"/>
      <top style="thick"/>
      <bottom/>
      <diagonal/>
    </border>
    <border diagonalUp="false" diagonalDown="false">
      <left style="thick"/>
      <right/>
      <top/>
      <bottom/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/>
      <top/>
      <bottom style="thick"/>
      <diagonal/>
    </border>
    <border diagonalUp="false" diagonalDown="false">
      <left/>
      <right/>
      <top/>
      <bottom style="thick"/>
      <diagonal/>
    </border>
    <border diagonalUp="false" diagonalDown="false">
      <left/>
      <right style="thick"/>
      <top/>
      <bottom style="thick"/>
      <diagonal/>
    </border>
    <border diagonalUp="false" diagonalDown="false">
      <left style="medium"/>
      <right/>
      <top style="thick"/>
      <bottom/>
      <diagonal/>
    </border>
    <border diagonalUp="false" diagonalDown="false">
      <left/>
      <right style="medium"/>
      <top style="thick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dotted"/>
      <top style="medium"/>
      <bottom style="dotted"/>
      <diagonal/>
    </border>
    <border diagonalUp="false" diagonalDown="false">
      <left style="dotted"/>
      <right/>
      <top style="medium"/>
      <bottom style="dotted"/>
      <diagonal/>
    </border>
    <border diagonalUp="false" diagonalDown="false">
      <left style="medium"/>
      <right style="medium"/>
      <top style="medium"/>
      <bottom style="dotted"/>
      <diagonal/>
    </border>
    <border diagonalUp="false" diagonalDown="false">
      <left style="medium"/>
      <right/>
      <top/>
      <bottom style="dotted"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/>
      <right/>
      <top style="medium"/>
      <bottom style="dotted"/>
      <diagonal/>
    </border>
    <border diagonalUp="false" diagonalDown="false">
      <left style="medium"/>
      <right/>
      <top style="medium"/>
      <bottom style="dotted"/>
      <diagonal/>
    </border>
    <border diagonalUp="false" diagonalDown="false">
      <left style="dotted"/>
      <right style="medium"/>
      <top style="medium"/>
      <bottom/>
      <diagonal/>
    </border>
    <border diagonalUp="false" diagonalDown="false">
      <left style="dotted"/>
      <right/>
      <top style="dotted"/>
      <bottom style="dotted"/>
      <diagonal/>
    </border>
    <border diagonalUp="false" diagonalDown="false">
      <left style="medium"/>
      <right style="medium"/>
      <top style="dotted"/>
      <bottom style="dotted"/>
      <diagonal/>
    </border>
    <border diagonalUp="false" diagonalDown="false">
      <left/>
      <right/>
      <top style="dotted"/>
      <bottom style="dotted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1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2" xfId="17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6" fillId="0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6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4" fillId="0" borderId="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6" xfId="17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1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1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1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1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1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0" borderId="1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2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7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9" fontId="0" fillId="0" borderId="0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6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9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6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2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4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4" fillId="2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2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2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4" fillId="2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14" fillId="2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2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2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6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6" fillId="2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2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2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1" fillId="2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2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2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2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1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1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1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1" fillId="2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11" fillId="0" borderId="3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3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3" borderId="3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3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3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3" borderId="3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11" fillId="2" borderId="3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11" fillId="0" borderId="3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3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16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8" fillId="2" borderId="2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2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3" borderId="4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2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2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2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4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22" fillId="0" borderId="4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4" fillId="0" borderId="4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0" fillId="0" borderId="4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0" fillId="0" borderId="4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24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21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0" fillId="0" borderId="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4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24" fillId="0" borderId="4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21" fillId="0" borderId="4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4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1" fillId="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1" fillId="0" borderId="4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0" fillId="0" borderId="4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4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4">
    <dxf>
      <font>
        <b val="1"/>
        <i val="0"/>
        <color rgb="FF000000"/>
      </font>
      <fill>
        <patternFill>
          <bgColor rgb="FFFFFFFF"/>
        </patternFill>
      </fill>
    </dxf>
    <dxf>
      <font>
        <name val="Calibri"/>
        <charset val="1"/>
        <family val="2"/>
        <color rgb="FF000000"/>
      </font>
    </dxf>
    <dxf>
      <font>
        <b val="1"/>
        <i val="0"/>
        <color rgb="FFFFFFFF"/>
      </font>
      <fill>
        <patternFill>
          <bgColor rgb="FFFF0000"/>
        </patternFill>
      </fill>
    </dxf>
    <dxf>
      <font>
        <b val="1"/>
        <i val="0"/>
        <color rgb="FF000000"/>
      </font>
      <fill>
        <patternFill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321120</xdr:colOff>
      <xdr:row>1</xdr:row>
      <xdr:rowOff>62640</xdr:rowOff>
    </xdr:from>
    <xdr:to>
      <xdr:col>1</xdr:col>
      <xdr:colOff>236160</xdr:colOff>
      <xdr:row>4</xdr:row>
      <xdr:rowOff>145440</xdr:rowOff>
    </xdr:to>
    <xdr:pic>
      <xdr:nvPicPr>
        <xdr:cNvPr id="0" name="Picture 1" descr=""/>
        <xdr:cNvPicPr/>
      </xdr:nvPicPr>
      <xdr:blipFill>
        <a:blip r:embed="rId1"/>
        <a:srcRect l="1733" t="5038" r="0" b="0"/>
        <a:stretch/>
      </xdr:blipFill>
      <xdr:spPr>
        <a:xfrm>
          <a:off x="321120" y="237600"/>
          <a:ext cx="552960" cy="7095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173160</xdr:colOff>
      <xdr:row>0</xdr:row>
      <xdr:rowOff>2160</xdr:rowOff>
    </xdr:from>
    <xdr:to>
      <xdr:col>0</xdr:col>
      <xdr:colOff>857160</xdr:colOff>
      <xdr:row>3</xdr:row>
      <xdr:rowOff>247320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173160" y="2160"/>
          <a:ext cx="684000" cy="10108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354600</xdr:colOff>
      <xdr:row>0</xdr:row>
      <xdr:rowOff>0</xdr:rowOff>
    </xdr:from>
    <xdr:to>
      <xdr:col>2</xdr:col>
      <xdr:colOff>448200</xdr:colOff>
      <xdr:row>5</xdr:row>
      <xdr:rowOff>55800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916560" y="0"/>
          <a:ext cx="655560" cy="10080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6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E5" activeCellId="0" sqref="E5"/>
    </sheetView>
  </sheetViews>
  <sheetFormatPr defaultRowHeight="13.8"/>
  <cols>
    <col collapsed="false" hidden="false" max="1" min="1" style="1" width="9.04591836734694"/>
    <col collapsed="false" hidden="false" max="3" min="2" style="2" width="12.6887755102041"/>
    <col collapsed="false" hidden="false" max="4" min="4" style="0" width="61.1530612244898"/>
    <col collapsed="false" hidden="false" max="5" min="5" style="1" width="6.0765306122449"/>
    <col collapsed="false" hidden="false" max="6" min="6" style="1" width="11.8775510204082"/>
    <col collapsed="false" hidden="false" max="7" min="7" style="1" width="15.6581632653061"/>
    <col collapsed="false" hidden="false" max="8" min="8" style="1" width="12.9591836734694"/>
    <col collapsed="false" hidden="false" max="9" min="9" style="3" width="13.5"/>
    <col collapsed="false" hidden="false" max="10" min="10" style="3" width="17.8214285714286"/>
    <col collapsed="false" hidden="false" max="11" min="11" style="0" width="9.58673469387755"/>
  </cols>
  <sheetData>
    <row r="1" customFormat="false" ht="13.8" hidden="false" customHeight="fals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5"/>
      <c r="K1" s="6" t="n">
        <v>0.2764</v>
      </c>
      <c r="L1" s="7"/>
      <c r="M1" s="7"/>
      <c r="N1" s="7"/>
      <c r="O1" s="7"/>
    </row>
    <row r="2" customFormat="false" ht="13.8" hidden="false" customHeight="false" outlineLevel="0" collapsed="false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7"/>
      <c r="M2" s="7"/>
      <c r="N2" s="7"/>
      <c r="O2" s="7"/>
    </row>
    <row r="3" customFormat="false" ht="13.8" hidden="false" customHeight="false" outlineLevel="0" collapsed="false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7"/>
      <c r="M3" s="7"/>
      <c r="N3" s="7"/>
      <c r="O3" s="7"/>
    </row>
    <row r="4" customFormat="false" ht="21.75" hidden="false" customHeight="true" outlineLevel="0" collapsed="false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10"/>
      <c r="M4" s="10"/>
      <c r="N4" s="10"/>
      <c r="O4" s="10"/>
    </row>
    <row r="5" customFormat="false" ht="15" hidden="false" customHeight="false" outlineLevel="0" collapsed="false">
      <c r="A5" s="11"/>
      <c r="B5" s="7"/>
      <c r="C5" s="7"/>
      <c r="D5" s="12" t="s">
        <v>4</v>
      </c>
      <c r="E5" s="13" t="n">
        <v>0</v>
      </c>
      <c r="F5" s="7" t="s">
        <v>5</v>
      </c>
      <c r="G5" s="7"/>
      <c r="H5" s="7"/>
      <c r="I5" s="14"/>
      <c r="J5" s="15"/>
      <c r="K5" s="16"/>
      <c r="L5" s="17"/>
      <c r="M5" s="17"/>
      <c r="N5" s="17"/>
      <c r="O5" s="17"/>
    </row>
    <row r="6" customFormat="false" ht="15" hidden="false" customHeight="false" outlineLevel="0" collapsed="false">
      <c r="A6" s="11"/>
      <c r="B6" s="18"/>
      <c r="C6" s="18"/>
      <c r="D6" s="12" t="s">
        <v>6</v>
      </c>
      <c r="E6" s="12"/>
      <c r="F6" s="19" t="n">
        <f aca="false">I60</f>
        <v>29850.29</v>
      </c>
      <c r="G6" s="19"/>
      <c r="H6" s="18"/>
      <c r="I6" s="19"/>
      <c r="J6" s="15"/>
      <c r="K6" s="16"/>
      <c r="L6" s="17"/>
      <c r="M6" s="17"/>
      <c r="N6" s="17"/>
      <c r="O6" s="17"/>
    </row>
    <row r="7" customFormat="false" ht="26.25" hidden="false" customHeight="true" outlineLevel="0" collapsed="false">
      <c r="A7" s="20"/>
      <c r="B7" s="21"/>
      <c r="C7" s="21"/>
      <c r="D7" s="22" t="s">
        <v>7</v>
      </c>
      <c r="E7" s="22"/>
      <c r="F7" s="23" t="n">
        <f aca="false">F6-(F6*E5%)</f>
        <v>29850.29</v>
      </c>
      <c r="G7" s="24" t="s">
        <v>8</v>
      </c>
      <c r="H7" s="25" t="n">
        <v>0.2764</v>
      </c>
      <c r="I7" s="23"/>
      <c r="J7" s="26"/>
      <c r="K7" s="27"/>
      <c r="L7" s="17"/>
      <c r="M7" s="17"/>
      <c r="N7" s="17"/>
      <c r="O7" s="17"/>
    </row>
    <row r="8" s="34" customFormat="true" ht="13.8" hidden="false" customHeight="false" outlineLevel="0" collapsed="false">
      <c r="A8" s="28" t="s">
        <v>9</v>
      </c>
      <c r="B8" s="29" t="s">
        <v>10</v>
      </c>
      <c r="C8" s="29" t="s">
        <v>11</v>
      </c>
      <c r="D8" s="30" t="s">
        <v>12</v>
      </c>
      <c r="E8" s="31" t="s">
        <v>13</v>
      </c>
      <c r="F8" s="32" t="s">
        <v>14</v>
      </c>
      <c r="G8" s="32" t="s">
        <v>15</v>
      </c>
      <c r="H8" s="32" t="s">
        <v>16</v>
      </c>
      <c r="I8" s="33" t="s">
        <v>17</v>
      </c>
      <c r="J8" s="33" t="s">
        <v>18</v>
      </c>
      <c r="K8" s="32" t="s">
        <v>19</v>
      </c>
    </row>
    <row r="9" customFormat="false" ht="28.85" hidden="false" customHeight="false" outlineLevel="0" collapsed="false">
      <c r="A9" s="35" t="s">
        <v>20</v>
      </c>
      <c r="B9" s="36" t="s">
        <v>21</v>
      </c>
      <c r="C9" s="36"/>
      <c r="D9" s="37" t="s">
        <v>22</v>
      </c>
      <c r="E9" s="38" t="s">
        <v>23</v>
      </c>
      <c r="F9" s="39" t="s">
        <v>24</v>
      </c>
      <c r="G9" s="39"/>
      <c r="H9" s="39" t="s">
        <v>24</v>
      </c>
      <c r="I9" s="40" t="s">
        <v>24</v>
      </c>
      <c r="J9" s="40"/>
      <c r="K9" s="41"/>
    </row>
    <row r="10" customFormat="false" ht="28.85" hidden="false" customHeight="false" outlineLevel="0" collapsed="false">
      <c r="A10" s="35" t="s">
        <v>25</v>
      </c>
      <c r="B10" s="36" t="s">
        <v>21</v>
      </c>
      <c r="C10" s="36"/>
      <c r="D10" s="37" t="s">
        <v>26</v>
      </c>
      <c r="E10" s="38" t="s">
        <v>23</v>
      </c>
      <c r="F10" s="39" t="s">
        <v>24</v>
      </c>
      <c r="G10" s="39"/>
      <c r="H10" s="39" t="s">
        <v>24</v>
      </c>
      <c r="I10" s="40" t="s">
        <v>24</v>
      </c>
      <c r="J10" s="40"/>
      <c r="K10" s="41"/>
    </row>
    <row r="11" customFormat="false" ht="28.85" hidden="false" customHeight="false" outlineLevel="0" collapsed="false">
      <c r="A11" s="35" t="s">
        <v>27</v>
      </c>
      <c r="B11" s="36" t="s">
        <v>28</v>
      </c>
      <c r="C11" s="36" t="s">
        <v>29</v>
      </c>
      <c r="D11" s="37" t="s">
        <v>30</v>
      </c>
      <c r="E11" s="38" t="s">
        <v>31</v>
      </c>
      <c r="F11" s="39" t="n">
        <v>2</v>
      </c>
      <c r="G11" s="42" t="n">
        <f aca="false">H11/(1+$K$1)</f>
        <v>318.990911939831</v>
      </c>
      <c r="H11" s="43" t="n">
        <v>407.16</v>
      </c>
      <c r="I11" s="40" t="n">
        <f aca="false">+ROUND(F11*H11,2)</f>
        <v>814.32</v>
      </c>
      <c r="J11" s="40" t="n">
        <f aca="false">I11-(I11*$E$5%)</f>
        <v>814.32</v>
      </c>
      <c r="K11" s="44" t="n">
        <f aca="false">J11/$J$60</f>
        <v>0.0272801369768937</v>
      </c>
    </row>
    <row r="12" customFormat="false" ht="41.75" hidden="false" customHeight="false" outlineLevel="0" collapsed="false">
      <c r="A12" s="35" t="s">
        <v>32</v>
      </c>
      <c r="B12" s="36" t="s">
        <v>33</v>
      </c>
      <c r="C12" s="36" t="s">
        <v>29</v>
      </c>
      <c r="D12" s="37" t="s">
        <v>34</v>
      </c>
      <c r="E12" s="38" t="s">
        <v>31</v>
      </c>
      <c r="F12" s="39" t="n">
        <v>133.63</v>
      </c>
      <c r="G12" s="42" t="n">
        <f aca="false">H12/(1+$K$1)</f>
        <v>4.88091507364463</v>
      </c>
      <c r="H12" s="43" t="n">
        <v>6.23</v>
      </c>
      <c r="I12" s="40" t="n">
        <f aca="false">+ROUND(F12*H12,2)</f>
        <v>832.51</v>
      </c>
      <c r="J12" s="40" t="n">
        <f aca="false">I12-(I12*$E$5%)</f>
        <v>832.51</v>
      </c>
      <c r="K12" s="44" t="n">
        <f aca="false">J12/$J$60</f>
        <v>0.0278895112911801</v>
      </c>
    </row>
    <row r="13" customFormat="false" ht="27.1" hidden="false" customHeight="true" outlineLevel="0" collapsed="false">
      <c r="A13" s="35" t="s">
        <v>35</v>
      </c>
      <c r="B13" s="36" t="n">
        <v>85375</v>
      </c>
      <c r="C13" s="36" t="s">
        <v>29</v>
      </c>
      <c r="D13" s="45" t="s">
        <v>36</v>
      </c>
      <c r="E13" s="38" t="s">
        <v>31</v>
      </c>
      <c r="F13" s="39" t="n">
        <v>4</v>
      </c>
      <c r="G13" s="42" t="n">
        <f aca="false">H13/(1+$K$1)</f>
        <v>11.6421184581636</v>
      </c>
      <c r="H13" s="43" t="n">
        <v>14.86</v>
      </c>
      <c r="I13" s="40" t="n">
        <f aca="false">+ROUND(F13*H13,2)</f>
        <v>59.44</v>
      </c>
      <c r="J13" s="40" t="n">
        <f aca="false">I13-(I13*$E$5%)</f>
        <v>59.44</v>
      </c>
      <c r="K13" s="44" t="n">
        <f aca="false">J13/$J$60</f>
        <v>0.00199127043656862</v>
      </c>
    </row>
    <row r="14" customFormat="false" ht="28.85" hidden="false" customHeight="false" outlineLevel="0" collapsed="false">
      <c r="A14" s="35" t="s">
        <v>37</v>
      </c>
      <c r="B14" s="36" t="s">
        <v>21</v>
      </c>
      <c r="C14" s="36"/>
      <c r="D14" s="37" t="s">
        <v>38</v>
      </c>
      <c r="E14" s="38" t="s">
        <v>23</v>
      </c>
      <c r="F14" s="39" t="s">
        <v>24</v>
      </c>
      <c r="G14" s="42"/>
      <c r="H14" s="43" t="s">
        <v>24</v>
      </c>
      <c r="I14" s="40" t="s">
        <v>24</v>
      </c>
      <c r="J14" s="40"/>
      <c r="K14" s="44" t="n">
        <f aca="false">J14/$J$60</f>
        <v>0</v>
      </c>
    </row>
    <row r="15" customFormat="false" ht="41.75" hidden="false" customHeight="false" outlineLevel="0" collapsed="false">
      <c r="A15" s="35" t="s">
        <v>39</v>
      </c>
      <c r="B15" s="36" t="n">
        <v>90777</v>
      </c>
      <c r="C15" s="36" t="s">
        <v>40</v>
      </c>
      <c r="D15" s="37" t="s">
        <v>41</v>
      </c>
      <c r="E15" s="38" t="s">
        <v>42</v>
      </c>
      <c r="F15" s="39" t="n">
        <v>4</v>
      </c>
      <c r="G15" s="42" t="n">
        <f aca="false">H15/(1+$K$1)</f>
        <v>64.4468818552178</v>
      </c>
      <c r="H15" s="43" t="n">
        <v>82.26</v>
      </c>
      <c r="I15" s="40" t="n">
        <f aca="false">+ROUND(F15*H15,2)</f>
        <v>329.04</v>
      </c>
      <c r="J15" s="40" t="n">
        <f aca="false">I15-(I15*$E$5%)</f>
        <v>329.04</v>
      </c>
      <c r="K15" s="44" t="n">
        <f aca="false">J15/$J$60</f>
        <v>0.0110230084866847</v>
      </c>
      <c r="L15" s="46"/>
    </row>
    <row r="16" customFormat="false" ht="28.85" hidden="false" customHeight="false" outlineLevel="0" collapsed="false">
      <c r="A16" s="35" t="s">
        <v>43</v>
      </c>
      <c r="B16" s="36" t="s">
        <v>21</v>
      </c>
      <c r="C16" s="36"/>
      <c r="D16" s="37" t="s">
        <v>44</v>
      </c>
      <c r="E16" s="38" t="s">
        <v>23</v>
      </c>
      <c r="F16" s="39" t="s">
        <v>24</v>
      </c>
      <c r="G16" s="42"/>
      <c r="H16" s="43" t="s">
        <v>24</v>
      </c>
      <c r="I16" s="40" t="s">
        <v>24</v>
      </c>
      <c r="J16" s="40"/>
      <c r="K16" s="44" t="n">
        <f aca="false">J16/$J$60</f>
        <v>0</v>
      </c>
    </row>
    <row r="17" customFormat="false" ht="28.85" hidden="false" customHeight="false" outlineLevel="0" collapsed="false">
      <c r="A17" s="35" t="s">
        <v>45</v>
      </c>
      <c r="B17" s="36" t="n">
        <v>300001</v>
      </c>
      <c r="C17" s="36" t="s">
        <v>46</v>
      </c>
      <c r="D17" s="37" t="s">
        <v>47</v>
      </c>
      <c r="E17" s="38" t="s">
        <v>48</v>
      </c>
      <c r="F17" s="39" t="n">
        <v>2</v>
      </c>
      <c r="G17" s="42" t="n">
        <f aca="false">H17/(1+$K$1)</f>
        <v>167.682544656847</v>
      </c>
      <c r="H17" s="43" t="n">
        <v>214.03</v>
      </c>
      <c r="I17" s="40" t="n">
        <f aca="false">+ROUND(F17*H17,2)</f>
        <v>428.06</v>
      </c>
      <c r="J17" s="40" t="n">
        <f aca="false">I17-(I17*$E$5%)</f>
        <v>428.06</v>
      </c>
      <c r="K17" s="44" t="n">
        <f aca="false">J17/$J$60</f>
        <v>0.0143402291904032</v>
      </c>
    </row>
    <row r="18" customFormat="false" ht="28.85" hidden="false" customHeight="false" outlineLevel="0" collapsed="false">
      <c r="A18" s="35" t="s">
        <v>49</v>
      </c>
      <c r="B18" s="36" t="s">
        <v>21</v>
      </c>
      <c r="C18" s="36"/>
      <c r="D18" s="37" t="s">
        <v>50</v>
      </c>
      <c r="E18" s="38" t="s">
        <v>23</v>
      </c>
      <c r="F18" s="39" t="s">
        <v>24</v>
      </c>
      <c r="G18" s="42"/>
      <c r="H18" s="43" t="s">
        <v>24</v>
      </c>
      <c r="I18" s="40" t="s">
        <v>24</v>
      </c>
      <c r="J18" s="40"/>
      <c r="K18" s="44" t="n">
        <f aca="false">J18/$J$60</f>
        <v>0</v>
      </c>
    </row>
    <row r="19" customFormat="false" ht="16.5" hidden="false" customHeight="true" outlineLevel="0" collapsed="false">
      <c r="A19" s="35" t="s">
        <v>51</v>
      </c>
      <c r="B19" s="36" t="n">
        <v>270003</v>
      </c>
      <c r="C19" s="36" t="s">
        <v>52</v>
      </c>
      <c r="D19" s="37" t="s">
        <v>53</v>
      </c>
      <c r="E19" s="38" t="s">
        <v>31</v>
      </c>
      <c r="F19" s="39" t="n">
        <v>133.63</v>
      </c>
      <c r="G19" s="42" t="n">
        <f aca="false">H19/(1+$K$1)</f>
        <v>5.32748354747728</v>
      </c>
      <c r="H19" s="43" t="n">
        <v>6.8</v>
      </c>
      <c r="I19" s="40" t="n">
        <f aca="false">+ROUND(F19*H19,2)</f>
        <v>908.68</v>
      </c>
      <c r="J19" s="40" t="n">
        <f aca="false">I19-(I19*$E$5%)</f>
        <v>908.68</v>
      </c>
      <c r="K19" s="44" t="n">
        <f aca="false">J19/$J$60</f>
        <v>0.0304412452944343</v>
      </c>
    </row>
    <row r="20" s="34" customFormat="true" ht="28.85" hidden="false" customHeight="false" outlineLevel="0" collapsed="false">
      <c r="A20" s="28" t="s">
        <v>21</v>
      </c>
      <c r="B20" s="29" t="s">
        <v>21</v>
      </c>
      <c r="C20" s="29"/>
      <c r="D20" s="47" t="s">
        <v>54</v>
      </c>
      <c r="E20" s="31" t="s">
        <v>23</v>
      </c>
      <c r="F20" s="32" t="s">
        <v>24</v>
      </c>
      <c r="G20" s="42"/>
      <c r="H20" s="48" t="s">
        <v>24</v>
      </c>
      <c r="I20" s="33" t="n">
        <f aca="false">+SUBTOTAL(9,I10:I19)</f>
        <v>3372.05</v>
      </c>
      <c r="J20" s="33" t="n">
        <f aca="false">I20-(I20*$E$5%)</f>
        <v>3372.05</v>
      </c>
      <c r="K20" s="49" t="n">
        <f aca="false">J20/$J$60</f>
        <v>0.112965401676165</v>
      </c>
    </row>
    <row r="21" customFormat="false" ht="28.85" hidden="false" customHeight="false" outlineLevel="0" collapsed="false">
      <c r="A21" s="35" t="s">
        <v>55</v>
      </c>
      <c r="B21" s="36" t="s">
        <v>21</v>
      </c>
      <c r="C21" s="36"/>
      <c r="D21" s="37" t="s">
        <v>56</v>
      </c>
      <c r="E21" s="38" t="s">
        <v>23</v>
      </c>
      <c r="F21" s="39" t="s">
        <v>24</v>
      </c>
      <c r="G21" s="42"/>
      <c r="H21" s="43" t="s">
        <v>24</v>
      </c>
      <c r="I21" s="40" t="s">
        <v>24</v>
      </c>
      <c r="J21" s="40"/>
      <c r="K21" s="44" t="n">
        <f aca="false">J21/$J$60</f>
        <v>0</v>
      </c>
    </row>
    <row r="22" customFormat="false" ht="28.85" hidden="false" customHeight="false" outlineLevel="0" collapsed="false">
      <c r="A22" s="35" t="s">
        <v>57</v>
      </c>
      <c r="B22" s="36" t="s">
        <v>21</v>
      </c>
      <c r="C22" s="36"/>
      <c r="D22" s="37" t="s">
        <v>58</v>
      </c>
      <c r="E22" s="38" t="s">
        <v>23</v>
      </c>
      <c r="F22" s="39" t="s">
        <v>24</v>
      </c>
      <c r="G22" s="42"/>
      <c r="H22" s="43" t="s">
        <v>24</v>
      </c>
      <c r="I22" s="40" t="s">
        <v>24</v>
      </c>
      <c r="J22" s="40"/>
      <c r="K22" s="44" t="n">
        <f aca="false">J22/$J$60</f>
        <v>0</v>
      </c>
    </row>
    <row r="23" customFormat="false" ht="14.25" hidden="false" customHeight="true" outlineLevel="0" collapsed="false">
      <c r="A23" s="35" t="s">
        <v>59</v>
      </c>
      <c r="B23" s="36" t="n">
        <v>93358</v>
      </c>
      <c r="C23" s="36" t="s">
        <v>29</v>
      </c>
      <c r="D23" s="37" t="s">
        <v>60</v>
      </c>
      <c r="E23" s="38" t="s">
        <v>61</v>
      </c>
      <c r="F23" s="39" t="n">
        <v>4.22</v>
      </c>
      <c r="G23" s="42" t="n">
        <f aca="false">H23/(1+$K$1)</f>
        <v>58.3124412409903</v>
      </c>
      <c r="H23" s="43" t="n">
        <v>74.43</v>
      </c>
      <c r="I23" s="40" t="n">
        <f aca="false">+ROUND(F23*H23,2)</f>
        <v>314.09</v>
      </c>
      <c r="J23" s="40" t="n">
        <f aca="false">I23-(I23*$E$5%)</f>
        <v>314.09</v>
      </c>
      <c r="K23" s="44" t="n">
        <f aca="false">J23/$J$60</f>
        <v>0.0105221758314576</v>
      </c>
    </row>
    <row r="24" customFormat="false" ht="28.85" hidden="false" customHeight="false" outlineLevel="0" collapsed="false">
      <c r="A24" s="35" t="s">
        <v>62</v>
      </c>
      <c r="B24" s="36" t="s">
        <v>63</v>
      </c>
      <c r="C24" s="36" t="s">
        <v>29</v>
      </c>
      <c r="D24" s="37" t="s">
        <v>64</v>
      </c>
      <c r="E24" s="38" t="s">
        <v>61</v>
      </c>
      <c r="F24" s="39" t="n">
        <v>2.97</v>
      </c>
      <c r="G24" s="42" t="n">
        <f aca="false">H24/(1+$K$1)</f>
        <v>44.2181134440614</v>
      </c>
      <c r="H24" s="43" t="n">
        <v>56.44</v>
      </c>
      <c r="I24" s="40" t="n">
        <f aca="false">+ROUND(F24*H24,2)</f>
        <v>167.63</v>
      </c>
      <c r="J24" s="40" t="n">
        <f aca="false">I24-(I24*$E$5%)</f>
        <v>167.63</v>
      </c>
      <c r="K24" s="44" t="n">
        <f aca="false">J24/$J$60</f>
        <v>0.00561569083583443</v>
      </c>
    </row>
    <row r="25" customFormat="false" ht="41.75" hidden="false" customHeight="false" outlineLevel="0" collapsed="false">
      <c r="A25" s="35" t="s">
        <v>65</v>
      </c>
      <c r="B25" s="36" t="s">
        <v>66</v>
      </c>
      <c r="C25" s="36" t="s">
        <v>29</v>
      </c>
      <c r="D25" s="37" t="s">
        <v>67</v>
      </c>
      <c r="E25" s="38" t="s">
        <v>31</v>
      </c>
      <c r="F25" s="39" t="n">
        <v>4</v>
      </c>
      <c r="G25" s="42" t="n">
        <f aca="false">H25/(1+$K$1)</f>
        <v>24.5691005954246</v>
      </c>
      <c r="H25" s="43" t="n">
        <v>31.36</v>
      </c>
      <c r="I25" s="40" t="n">
        <f aca="false">+ROUND(F25*H25,2)</f>
        <v>125.44</v>
      </c>
      <c r="J25" s="40" t="n">
        <f aca="false">I25-(I25*$E$5%)</f>
        <v>125.44</v>
      </c>
      <c r="K25" s="44" t="n">
        <f aca="false">J25/$J$60</f>
        <v>0.00420230423222019</v>
      </c>
    </row>
    <row r="26" customFormat="false" ht="41.75" hidden="false" customHeight="false" outlineLevel="0" collapsed="false">
      <c r="A26" s="35" t="s">
        <v>68</v>
      </c>
      <c r="B26" s="36" t="n">
        <v>94103</v>
      </c>
      <c r="C26" s="36" t="s">
        <v>29</v>
      </c>
      <c r="D26" s="37" t="s">
        <v>69</v>
      </c>
      <c r="E26" s="38" t="s">
        <v>61</v>
      </c>
      <c r="F26" s="39" t="n">
        <v>0.13</v>
      </c>
      <c r="G26" s="42" t="n">
        <f aca="false">H26/(1+$K$1)</f>
        <v>165.606392980257</v>
      </c>
      <c r="H26" s="43" t="n">
        <v>211.38</v>
      </c>
      <c r="I26" s="40" t="n">
        <f aca="false">+ROUND(F26*H26,2)</f>
        <v>27.48</v>
      </c>
      <c r="J26" s="40" t="n">
        <f aca="false">I26-(I26*$E$5%)</f>
        <v>27.48</v>
      </c>
      <c r="K26" s="44" t="n">
        <f aca="false">J26/$J$60</f>
        <v>0.00092059407128038</v>
      </c>
    </row>
    <row r="27" customFormat="false" ht="41.75" hidden="false" customHeight="false" outlineLevel="0" collapsed="false">
      <c r="A27" s="35" t="s">
        <v>70</v>
      </c>
      <c r="B27" s="36" t="n">
        <v>94964</v>
      </c>
      <c r="C27" s="36" t="s">
        <v>29</v>
      </c>
      <c r="D27" s="37" t="s">
        <v>71</v>
      </c>
      <c r="E27" s="38" t="s">
        <v>61</v>
      </c>
      <c r="F27" s="39" t="n">
        <v>0.5</v>
      </c>
      <c r="G27" s="42" t="n">
        <f aca="false">H27/(1+$K$1)</f>
        <v>298.801316201818</v>
      </c>
      <c r="H27" s="43" t="n">
        <v>381.39</v>
      </c>
      <c r="I27" s="40" t="n">
        <f aca="false">+ROUND(F27*H27,2)</f>
        <v>190.7</v>
      </c>
      <c r="J27" s="40" t="n">
        <f aca="false">I27-(I27*$E$5%)</f>
        <v>190.7</v>
      </c>
      <c r="K27" s="44" t="n">
        <f aca="false">J27/$J$60</f>
        <v>0.00638854764895082</v>
      </c>
    </row>
    <row r="28" customFormat="false" ht="28.85" hidden="false" customHeight="false" outlineLevel="0" collapsed="false">
      <c r="A28" s="35" t="s">
        <v>72</v>
      </c>
      <c r="B28" s="36" t="s">
        <v>73</v>
      </c>
      <c r="C28" s="36" t="s">
        <v>29</v>
      </c>
      <c r="D28" s="37" t="s">
        <v>74</v>
      </c>
      <c r="E28" s="38" t="s">
        <v>61</v>
      </c>
      <c r="F28" s="39" t="n">
        <v>0.5</v>
      </c>
      <c r="G28" s="42" t="n">
        <f aca="false">H28/(1+$K$1)</f>
        <v>97.9708555311814</v>
      </c>
      <c r="H28" s="43" t="n">
        <v>125.05</v>
      </c>
      <c r="I28" s="40" t="n">
        <f aca="false">+ROUND(F28*H28,2)</f>
        <v>62.53</v>
      </c>
      <c r="J28" s="40" t="n">
        <f aca="false">I28-(I28*$E$5%)</f>
        <v>62.53</v>
      </c>
      <c r="K28" s="44" t="n">
        <f aca="false">J28/$J$60</f>
        <v>0.00209478701881958</v>
      </c>
    </row>
    <row r="29" customFormat="false" ht="41.75" hidden="false" customHeight="false" outlineLevel="0" collapsed="false">
      <c r="A29" s="35" t="s">
        <v>75</v>
      </c>
      <c r="B29" s="36" t="s">
        <v>76</v>
      </c>
      <c r="C29" s="36" t="s">
        <v>52</v>
      </c>
      <c r="D29" s="37" t="s">
        <v>77</v>
      </c>
      <c r="E29" s="38" t="s">
        <v>78</v>
      </c>
      <c r="F29" s="39" t="n">
        <v>6</v>
      </c>
      <c r="G29" s="42" t="n">
        <f aca="false">H29/(1+$K$1)</f>
        <v>53.3218426825447</v>
      </c>
      <c r="H29" s="43" t="n">
        <v>68.06</v>
      </c>
      <c r="I29" s="40" t="n">
        <f aca="false">+ROUND(F29*H29,2)</f>
        <v>408.36</v>
      </c>
      <c r="J29" s="40" t="n">
        <f aca="false">I29-(I29*$E$5%)</f>
        <v>408.36</v>
      </c>
      <c r="K29" s="44" t="n">
        <f aca="false">J29/$J$60</f>
        <v>0.0136802691029132</v>
      </c>
    </row>
    <row r="30" customFormat="false" ht="41.75" hidden="false" customHeight="false" outlineLevel="0" collapsed="false">
      <c r="A30" s="35" t="s">
        <v>79</v>
      </c>
      <c r="B30" s="36" t="n">
        <v>92791</v>
      </c>
      <c r="C30" s="36" t="s">
        <v>29</v>
      </c>
      <c r="D30" s="37" t="s">
        <v>80</v>
      </c>
      <c r="E30" s="38" t="s">
        <v>81</v>
      </c>
      <c r="F30" s="39" t="n">
        <v>4.56</v>
      </c>
      <c r="G30" s="42" t="n">
        <f aca="false">H30/(1+$K$1)</f>
        <v>7.2782826700094</v>
      </c>
      <c r="H30" s="43" t="n">
        <v>9.29</v>
      </c>
      <c r="I30" s="40" t="n">
        <f aca="false">+ROUND(F30*H30,2)</f>
        <v>42.36</v>
      </c>
      <c r="J30" s="40" t="n">
        <f aca="false">I30-(I30*$E$5%)</f>
        <v>42.36</v>
      </c>
      <c r="K30" s="44" t="n">
        <f aca="false">J30/$J$60</f>
        <v>0.00141908169066364</v>
      </c>
    </row>
    <row r="31" customFormat="false" ht="41.75" hidden="false" customHeight="false" outlineLevel="0" collapsed="false">
      <c r="A31" s="35" t="s">
        <v>82</v>
      </c>
      <c r="B31" s="36" t="n">
        <v>92793</v>
      </c>
      <c r="C31" s="36" t="s">
        <v>29</v>
      </c>
      <c r="D31" s="37" t="s">
        <v>83</v>
      </c>
      <c r="E31" s="38" t="s">
        <v>81</v>
      </c>
      <c r="F31" s="39" t="n">
        <v>25.66</v>
      </c>
      <c r="G31" s="42" t="n">
        <f aca="false">H31/(1+$K$1)</f>
        <v>7.05108116577875</v>
      </c>
      <c r="H31" s="43" t="n">
        <v>9</v>
      </c>
      <c r="I31" s="40" t="n">
        <f aca="false">+ROUND(F31*H31,2)</f>
        <v>230.94</v>
      </c>
      <c r="J31" s="40" t="n">
        <f aca="false">I31-(I31*$E$5%)</f>
        <v>230.94</v>
      </c>
      <c r="K31" s="44" t="n">
        <f aca="false">J31/$J$60</f>
        <v>0.00773660825405717</v>
      </c>
    </row>
    <row r="32" customFormat="false" ht="41.75" hidden="false" customHeight="false" outlineLevel="0" collapsed="false">
      <c r="A32" s="35" t="s">
        <v>84</v>
      </c>
      <c r="B32" s="36" t="n">
        <v>92794</v>
      </c>
      <c r="C32" s="36" t="s">
        <v>29</v>
      </c>
      <c r="D32" s="37" t="s">
        <v>85</v>
      </c>
      <c r="E32" s="38" t="s">
        <v>81</v>
      </c>
      <c r="F32" s="39" t="n">
        <v>17.77</v>
      </c>
      <c r="G32" s="42" t="n">
        <f aca="false">H32/(1+$K$1)</f>
        <v>5.76621748668129</v>
      </c>
      <c r="H32" s="43" t="n">
        <v>7.36</v>
      </c>
      <c r="I32" s="40" t="n">
        <f aca="false">+ROUND(F32*H32,2)</f>
        <v>130.79</v>
      </c>
      <c r="J32" s="40" t="n">
        <f aca="false">I32-(I32*$E$5%)</f>
        <v>130.79</v>
      </c>
      <c r="K32" s="44" t="n">
        <f aca="false">J32/$J$60</f>
        <v>0.00438153197171619</v>
      </c>
    </row>
    <row r="33" s="34" customFormat="true" ht="28.85" hidden="false" customHeight="false" outlineLevel="0" collapsed="false">
      <c r="A33" s="28" t="s">
        <v>21</v>
      </c>
      <c r="B33" s="29" t="s">
        <v>21</v>
      </c>
      <c r="C33" s="29"/>
      <c r="D33" s="47" t="s">
        <v>54</v>
      </c>
      <c r="E33" s="31" t="s">
        <v>23</v>
      </c>
      <c r="F33" s="32" t="s">
        <v>24</v>
      </c>
      <c r="G33" s="42"/>
      <c r="H33" s="48" t="s">
        <v>24</v>
      </c>
      <c r="I33" s="33" t="n">
        <f aca="false">+SUBTOTAL(9,I22:I32)</f>
        <v>1700.32</v>
      </c>
      <c r="J33" s="33" t="n">
        <f aca="false">I33-(I33*$E$5%)</f>
        <v>1700.32</v>
      </c>
      <c r="K33" s="49" t="n">
        <f aca="false">J33/$J$60</f>
        <v>0.0569615906579132</v>
      </c>
    </row>
    <row r="34" customFormat="false" ht="28.85" hidden="false" customHeight="false" outlineLevel="0" collapsed="false">
      <c r="A34" s="35" t="s">
        <v>86</v>
      </c>
      <c r="B34" s="36" t="s">
        <v>21</v>
      </c>
      <c r="C34" s="36"/>
      <c r="D34" s="37" t="s">
        <v>87</v>
      </c>
      <c r="E34" s="38" t="s">
        <v>23</v>
      </c>
      <c r="F34" s="39" t="s">
        <v>24</v>
      </c>
      <c r="G34" s="42"/>
      <c r="H34" s="43" t="s">
        <v>24</v>
      </c>
      <c r="I34" s="40" t="s">
        <v>24</v>
      </c>
      <c r="J34" s="40"/>
      <c r="K34" s="44" t="n">
        <f aca="false">J34/$J$60</f>
        <v>0</v>
      </c>
    </row>
    <row r="35" customFormat="false" ht="41.75" hidden="false" customHeight="false" outlineLevel="0" collapsed="false">
      <c r="A35" s="35" t="s">
        <v>88</v>
      </c>
      <c r="B35" s="36" t="s">
        <v>89</v>
      </c>
      <c r="C35" s="36" t="s">
        <v>52</v>
      </c>
      <c r="D35" s="37" t="s">
        <v>90</v>
      </c>
      <c r="E35" s="38" t="s">
        <v>81</v>
      </c>
      <c r="F35" s="39" t="n">
        <v>287.18</v>
      </c>
      <c r="G35" s="42" t="n">
        <f aca="false">H35/(1+$K$1)</f>
        <v>9.00971482293952</v>
      </c>
      <c r="H35" s="43" t="n">
        <v>11.5</v>
      </c>
      <c r="I35" s="40" t="n">
        <f aca="false">+ROUND(F35*H35,2)</f>
        <v>3302.57</v>
      </c>
      <c r="J35" s="40" t="n">
        <f aca="false">I35-(I35*$E$5%)</f>
        <v>3302.57</v>
      </c>
      <c r="K35" s="44" t="n">
        <f aca="false">J35/$J$60</f>
        <v>0.110637786098561</v>
      </c>
    </row>
    <row r="36" customFormat="false" ht="41.75" hidden="false" customHeight="false" outlineLevel="0" collapsed="false">
      <c r="A36" s="35" t="s">
        <v>91</v>
      </c>
      <c r="B36" s="36" t="s">
        <v>92</v>
      </c>
      <c r="C36" s="36" t="s">
        <v>52</v>
      </c>
      <c r="D36" s="37" t="s">
        <v>93</v>
      </c>
      <c r="E36" s="38" t="s">
        <v>81</v>
      </c>
      <c r="F36" s="39" t="n">
        <v>228.96</v>
      </c>
      <c r="G36" s="42" t="n">
        <f aca="false">H36/(1+$K$1)</f>
        <v>8.8608586649953</v>
      </c>
      <c r="H36" s="43" t="n">
        <v>11.31</v>
      </c>
      <c r="I36" s="40" t="n">
        <f aca="false">+ROUND(F36*H36,2)</f>
        <v>2589.54</v>
      </c>
      <c r="J36" s="40" t="n">
        <f aca="false">I36-(I36*$E$5%)</f>
        <v>2589.54</v>
      </c>
      <c r="K36" s="44" t="n">
        <f aca="false">J36/$J$60</f>
        <v>0.0867509159877509</v>
      </c>
    </row>
    <row r="37" customFormat="false" ht="41.75" hidden="false" customHeight="false" outlineLevel="0" collapsed="false">
      <c r="A37" s="35" t="s">
        <v>94</v>
      </c>
      <c r="B37" s="36" t="s">
        <v>95</v>
      </c>
      <c r="C37" s="36" t="s">
        <v>52</v>
      </c>
      <c r="D37" s="37" t="s">
        <v>96</v>
      </c>
      <c r="E37" s="38" t="s">
        <v>81</v>
      </c>
      <c r="F37" s="39" t="n">
        <v>627.9</v>
      </c>
      <c r="G37" s="42" t="n">
        <f aca="false">H37/(1+$K$1)</f>
        <v>8.8608586649953</v>
      </c>
      <c r="H37" s="43" t="n">
        <v>11.31</v>
      </c>
      <c r="I37" s="40" t="n">
        <f aca="false">+ROUND(F37*H37,2)</f>
        <v>7101.55</v>
      </c>
      <c r="J37" s="40" t="n">
        <f aca="false">I37-(I37*$E$5%)</f>
        <v>7101.55</v>
      </c>
      <c r="K37" s="44" t="n">
        <f aca="false">J37/$J$60</f>
        <v>0.237905561386506</v>
      </c>
    </row>
    <row r="38" customFormat="false" ht="28.85" hidden="false" customHeight="false" outlineLevel="0" collapsed="false">
      <c r="A38" s="35" t="s">
        <v>97</v>
      </c>
      <c r="B38" s="36" t="s">
        <v>98</v>
      </c>
      <c r="C38" s="36" t="s">
        <v>52</v>
      </c>
      <c r="D38" s="37" t="s">
        <v>99</v>
      </c>
      <c r="E38" s="38" t="s">
        <v>81</v>
      </c>
      <c r="F38" s="39" t="n">
        <v>111.59</v>
      </c>
      <c r="G38" s="42" t="n">
        <f aca="false">H38/(1+$K$1)</f>
        <v>4.8574114697587</v>
      </c>
      <c r="H38" s="43" t="n">
        <v>6.2</v>
      </c>
      <c r="I38" s="40" t="n">
        <f aca="false">+ROUND(F38*H38,2)</f>
        <v>691.86</v>
      </c>
      <c r="J38" s="40" t="n">
        <f aca="false">I38-(I38*$E$5%)</f>
        <v>691.86</v>
      </c>
      <c r="K38" s="44" t="n">
        <f aca="false">J38/$J$60</f>
        <v>0.0231776642705984</v>
      </c>
    </row>
    <row r="39" customFormat="false" ht="41.75" hidden="false" customHeight="false" outlineLevel="0" collapsed="false">
      <c r="A39" s="35" t="s">
        <v>100</v>
      </c>
      <c r="B39" s="36" t="n">
        <v>92792</v>
      </c>
      <c r="C39" s="36" t="s">
        <v>29</v>
      </c>
      <c r="D39" s="37" t="s">
        <v>101</v>
      </c>
      <c r="E39" s="38" t="s">
        <v>81</v>
      </c>
      <c r="F39" s="39" t="n">
        <v>0.67</v>
      </c>
      <c r="G39" s="42" t="n">
        <f aca="false">H39/(1+$K$1)</f>
        <v>7.02757756189282</v>
      </c>
      <c r="H39" s="43" t="n">
        <v>8.97</v>
      </c>
      <c r="I39" s="40" t="n">
        <f aca="false">+ROUND(F39*H39,2)</f>
        <v>6.01</v>
      </c>
      <c r="J39" s="40" t="n">
        <f aca="false">I39-(I39*$E$5%)</f>
        <v>6.01</v>
      </c>
      <c r="K39" s="44" t="n">
        <f aca="false">J39/$J$60</f>
        <v>0.000201338077452514</v>
      </c>
    </row>
    <row r="40" customFormat="false" ht="41.75" hidden="false" customHeight="false" outlineLevel="0" collapsed="false">
      <c r="A40" s="35" t="s">
        <v>102</v>
      </c>
      <c r="B40" s="36" t="n">
        <v>92795</v>
      </c>
      <c r="C40" s="36" t="s">
        <v>29</v>
      </c>
      <c r="D40" s="37" t="s">
        <v>103</v>
      </c>
      <c r="E40" s="38" t="s">
        <v>81</v>
      </c>
      <c r="F40" s="39" t="n">
        <v>76.42</v>
      </c>
      <c r="G40" s="42" t="n">
        <f aca="false">H40/(1+$K$1)</f>
        <v>4.76339705421498</v>
      </c>
      <c r="H40" s="43" t="n">
        <v>6.08</v>
      </c>
      <c r="I40" s="40" t="n">
        <f aca="false">+ROUND(F40*H40,2)</f>
        <v>464.63</v>
      </c>
      <c r="J40" s="40" t="n">
        <f aca="false">I40-(I40*$E$5%)</f>
        <v>464.63</v>
      </c>
      <c r="K40" s="44" t="n">
        <f aca="false">J40/$J$60</f>
        <v>0.0155653429162665</v>
      </c>
    </row>
    <row r="41" s="34" customFormat="true" ht="28.85" hidden="false" customHeight="false" outlineLevel="0" collapsed="false">
      <c r="A41" s="28" t="s">
        <v>21</v>
      </c>
      <c r="B41" s="29" t="s">
        <v>21</v>
      </c>
      <c r="C41" s="29"/>
      <c r="D41" s="47" t="s">
        <v>54</v>
      </c>
      <c r="E41" s="31" t="s">
        <v>23</v>
      </c>
      <c r="F41" s="32" t="s">
        <v>24</v>
      </c>
      <c r="G41" s="42"/>
      <c r="H41" s="48" t="s">
        <v>24</v>
      </c>
      <c r="I41" s="33" t="n">
        <f aca="false">+SUBTOTAL(9,I35:I40)</f>
        <v>14156.16</v>
      </c>
      <c r="J41" s="33" t="n">
        <f aca="false">I41-(I41*$E$5%)</f>
        <v>14156.16</v>
      </c>
      <c r="K41" s="49" t="n">
        <f aca="false">J41/$J$60</f>
        <v>0.474238608737135</v>
      </c>
    </row>
    <row r="42" customFormat="false" ht="28.85" hidden="false" customHeight="false" outlineLevel="0" collapsed="false">
      <c r="A42" s="35" t="s">
        <v>104</v>
      </c>
      <c r="B42" s="36" t="s">
        <v>21</v>
      </c>
      <c r="C42" s="36"/>
      <c r="D42" s="37" t="s">
        <v>105</v>
      </c>
      <c r="E42" s="38" t="s">
        <v>23</v>
      </c>
      <c r="F42" s="39" t="s">
        <v>24</v>
      </c>
      <c r="G42" s="42"/>
      <c r="H42" s="43" t="s">
        <v>24</v>
      </c>
      <c r="I42" s="40" t="s">
        <v>24</v>
      </c>
      <c r="J42" s="40"/>
      <c r="K42" s="44" t="n">
        <f aca="false">J42/$J$60</f>
        <v>0</v>
      </c>
    </row>
    <row r="43" customFormat="false" ht="28.85" hidden="false" customHeight="false" outlineLevel="0" collapsed="false">
      <c r="A43" s="35" t="s">
        <v>106</v>
      </c>
      <c r="B43" s="36" t="s">
        <v>21</v>
      </c>
      <c r="C43" s="36"/>
      <c r="D43" s="37" t="s">
        <v>107</v>
      </c>
      <c r="E43" s="38" t="s">
        <v>23</v>
      </c>
      <c r="F43" s="39" t="s">
        <v>24</v>
      </c>
      <c r="G43" s="42"/>
      <c r="H43" s="43" t="s">
        <v>24</v>
      </c>
      <c r="I43" s="40" t="s">
        <v>24</v>
      </c>
      <c r="J43" s="40"/>
      <c r="K43" s="44" t="n">
        <f aca="false">J43/$J$60</f>
        <v>0</v>
      </c>
    </row>
    <row r="44" customFormat="false" ht="41.75" hidden="false" customHeight="false" outlineLevel="0" collapsed="false">
      <c r="A44" s="35" t="s">
        <v>108</v>
      </c>
      <c r="B44" s="36" t="n">
        <v>94213</v>
      </c>
      <c r="C44" s="36" t="s">
        <v>29</v>
      </c>
      <c r="D44" s="37" t="s">
        <v>109</v>
      </c>
      <c r="E44" s="38" t="s">
        <v>31</v>
      </c>
      <c r="F44" s="39" t="n">
        <v>111.25</v>
      </c>
      <c r="G44" s="42" t="n">
        <f aca="false">H44/(1+$K$1)</f>
        <v>31.5966781573175</v>
      </c>
      <c r="H44" s="43" t="n">
        <v>40.33</v>
      </c>
      <c r="I44" s="40" t="n">
        <f aca="false">+ROUND(F44*H44,2)</f>
        <v>4486.71</v>
      </c>
      <c r="J44" s="40" t="n">
        <f aca="false">I44-(I44*$E$5%)</f>
        <v>4486.71</v>
      </c>
      <c r="K44" s="44" t="n">
        <f aca="false">J44/$J$60</f>
        <v>0.150307082443755</v>
      </c>
    </row>
    <row r="45" customFormat="false" ht="41.75" hidden="false" customHeight="false" outlineLevel="0" collapsed="false">
      <c r="A45" s="35" t="s">
        <v>110</v>
      </c>
      <c r="B45" s="36" t="s">
        <v>111</v>
      </c>
      <c r="C45" s="36" t="s">
        <v>52</v>
      </c>
      <c r="D45" s="37" t="s">
        <v>112</v>
      </c>
      <c r="E45" s="38" t="s">
        <v>31</v>
      </c>
      <c r="F45" s="39" t="n">
        <v>27.05</v>
      </c>
      <c r="G45" s="42" t="n">
        <f aca="false">H45/(1+$K$1)</f>
        <v>92.6982137261047</v>
      </c>
      <c r="H45" s="43" t="n">
        <v>118.32</v>
      </c>
      <c r="I45" s="40" t="n">
        <f aca="false">+ROUND(F45*H45,2)</f>
        <v>3200.56</v>
      </c>
      <c r="J45" s="40" t="n">
        <f aca="false">I45-(I45*$E$5%)</f>
        <v>3200.56</v>
      </c>
      <c r="K45" s="44" t="n">
        <f aca="false">J45/$J$60</f>
        <v>0.107220398863797</v>
      </c>
    </row>
    <row r="46" customFormat="false" ht="41.75" hidden="false" customHeight="false" outlineLevel="0" collapsed="false">
      <c r="A46" s="35" t="s">
        <v>113</v>
      </c>
      <c r="B46" s="36" t="n">
        <v>94228</v>
      </c>
      <c r="C46" s="36" t="s">
        <v>29</v>
      </c>
      <c r="D46" s="37" t="s">
        <v>114</v>
      </c>
      <c r="E46" s="38" t="s">
        <v>78</v>
      </c>
      <c r="F46" s="39" t="n">
        <v>16.6</v>
      </c>
      <c r="G46" s="42" t="n">
        <f aca="false">H46/(1+$K$1)</f>
        <v>46.8191789407709</v>
      </c>
      <c r="H46" s="43" t="n">
        <v>59.76</v>
      </c>
      <c r="I46" s="40" t="n">
        <f aca="false">+ROUND(F46*H46,2)</f>
        <v>992.02</v>
      </c>
      <c r="J46" s="40" t="n">
        <f aca="false">I46-(I46*$E$5%)</f>
        <v>992.02</v>
      </c>
      <c r="K46" s="44" t="n">
        <f aca="false">J46/$J$60</f>
        <v>0.0332331779691253</v>
      </c>
    </row>
    <row r="47" customFormat="false" ht="41.75" hidden="false" customHeight="false" outlineLevel="0" collapsed="false">
      <c r="A47" s="35" t="s">
        <v>115</v>
      </c>
      <c r="B47" s="36" t="n">
        <v>89576</v>
      </c>
      <c r="C47" s="36" t="s">
        <v>29</v>
      </c>
      <c r="D47" s="37" t="s">
        <v>116</v>
      </c>
      <c r="E47" s="38" t="s">
        <v>78</v>
      </c>
      <c r="F47" s="39" t="n">
        <v>6</v>
      </c>
      <c r="G47" s="42" t="n">
        <f aca="false">H47/(1+$K$1)</f>
        <v>14.6975869633344</v>
      </c>
      <c r="H47" s="43" t="n">
        <v>18.76</v>
      </c>
      <c r="I47" s="40" t="n">
        <f aca="false">+ROUND(F47*H47,2)</f>
        <v>112.56</v>
      </c>
      <c r="J47" s="40" t="n">
        <f aca="false">I47-(I47*$E$5%)</f>
        <v>112.56</v>
      </c>
      <c r="K47" s="44" t="n">
        <f aca="false">J47/$J$60</f>
        <v>0.00377081763694758</v>
      </c>
    </row>
    <row r="48" customFormat="false" ht="41.75" hidden="false" customHeight="false" outlineLevel="0" collapsed="false">
      <c r="A48" s="35" t="s">
        <v>117</v>
      </c>
      <c r="B48" s="36" t="n">
        <v>89581</v>
      </c>
      <c r="C48" s="36" t="s">
        <v>29</v>
      </c>
      <c r="D48" s="37" t="s">
        <v>118</v>
      </c>
      <c r="E48" s="38" t="s">
        <v>48</v>
      </c>
      <c r="F48" s="39" t="n">
        <v>1</v>
      </c>
      <c r="G48" s="42" t="n">
        <f aca="false">H48/(1+$K$1)</f>
        <v>18.8812284550298</v>
      </c>
      <c r="H48" s="43" t="n">
        <v>24.1</v>
      </c>
      <c r="I48" s="40" t="n">
        <f aca="false">+ROUND(F48*H48,2)</f>
        <v>24.1</v>
      </c>
      <c r="J48" s="40" t="n">
        <f aca="false">I48-(I48*$E$5%)</f>
        <v>24.1</v>
      </c>
      <c r="K48" s="44" t="n">
        <f aca="false">J48/$J$60</f>
        <v>0.000807362340533375</v>
      </c>
    </row>
    <row r="49" s="34" customFormat="true" ht="28.85" hidden="false" customHeight="false" outlineLevel="0" collapsed="false">
      <c r="A49" s="28" t="s">
        <v>21</v>
      </c>
      <c r="B49" s="29" t="s">
        <v>21</v>
      </c>
      <c r="C49" s="29"/>
      <c r="D49" s="47" t="s">
        <v>54</v>
      </c>
      <c r="E49" s="31" t="s">
        <v>23</v>
      </c>
      <c r="F49" s="32" t="s">
        <v>24</v>
      </c>
      <c r="G49" s="42"/>
      <c r="H49" s="48" t="s">
        <v>24</v>
      </c>
      <c r="I49" s="33" t="n">
        <f aca="false">+SUBTOTAL(9,I43:I48)</f>
        <v>8815.95</v>
      </c>
      <c r="J49" s="33" t="n">
        <f aca="false">I49-(I49*$E$5%)</f>
        <v>8815.95</v>
      </c>
      <c r="K49" s="49" t="n">
        <f aca="false">J49/$J$60</f>
        <v>0.295338839254158</v>
      </c>
    </row>
    <row r="50" customFormat="false" ht="28.85" hidden="false" customHeight="false" outlineLevel="0" collapsed="false">
      <c r="A50" s="35" t="s">
        <v>119</v>
      </c>
      <c r="B50" s="36" t="s">
        <v>21</v>
      </c>
      <c r="C50" s="36"/>
      <c r="D50" s="37" t="s">
        <v>120</v>
      </c>
      <c r="E50" s="38" t="s">
        <v>23</v>
      </c>
      <c r="F50" s="39" t="s">
        <v>24</v>
      </c>
      <c r="G50" s="42"/>
      <c r="H50" s="43" t="s">
        <v>24</v>
      </c>
      <c r="I50" s="40" t="s">
        <v>24</v>
      </c>
      <c r="J50" s="40"/>
      <c r="K50" s="44" t="n">
        <f aca="false">J50/$J$60</f>
        <v>0</v>
      </c>
    </row>
    <row r="51" customFormat="false" ht="28.85" hidden="false" customHeight="false" outlineLevel="0" collapsed="false">
      <c r="A51" s="35" t="s">
        <v>121</v>
      </c>
      <c r="B51" s="36" t="s">
        <v>21</v>
      </c>
      <c r="C51" s="36"/>
      <c r="D51" s="37" t="s">
        <v>122</v>
      </c>
      <c r="E51" s="38" t="s">
        <v>23</v>
      </c>
      <c r="F51" s="39" t="s">
        <v>24</v>
      </c>
      <c r="G51" s="42"/>
      <c r="H51" s="43" t="s">
        <v>24</v>
      </c>
      <c r="I51" s="40" t="s">
        <v>24</v>
      </c>
      <c r="J51" s="40"/>
      <c r="K51" s="44" t="n">
        <f aca="false">J51/$J$60</f>
        <v>0</v>
      </c>
    </row>
    <row r="52" customFormat="false" ht="41.75" hidden="false" customHeight="false" outlineLevel="0" collapsed="false">
      <c r="A52" s="35" t="s">
        <v>123</v>
      </c>
      <c r="B52" s="36" t="n">
        <v>83694</v>
      </c>
      <c r="C52" s="36" t="s">
        <v>29</v>
      </c>
      <c r="D52" s="37" t="s">
        <v>124</v>
      </c>
      <c r="E52" s="38" t="s">
        <v>31</v>
      </c>
      <c r="F52" s="39" t="n">
        <v>3</v>
      </c>
      <c r="G52" s="42" t="n">
        <f aca="false">H52/(1+$K$1)</f>
        <v>13.6320902538389</v>
      </c>
      <c r="H52" s="43" t="n">
        <v>17.4</v>
      </c>
      <c r="I52" s="40" t="n">
        <f aca="false">+ROUND(F52*H52,2)</f>
        <v>52.2</v>
      </c>
      <c r="J52" s="40" t="n">
        <f aca="false">I52-(I52*$E$5%)</f>
        <v>52.2</v>
      </c>
      <c r="K52" s="44" t="n">
        <f aca="false">J52/$J$60</f>
        <v>0.00174872672928806</v>
      </c>
    </row>
    <row r="53" customFormat="false" ht="41.75" hidden="false" customHeight="false" outlineLevel="0" collapsed="false">
      <c r="A53" s="35" t="s">
        <v>125</v>
      </c>
      <c r="B53" s="36" t="n">
        <v>160002</v>
      </c>
      <c r="C53" s="36" t="s">
        <v>52</v>
      </c>
      <c r="D53" s="37" t="s">
        <v>126</v>
      </c>
      <c r="E53" s="38" t="s">
        <v>31</v>
      </c>
      <c r="F53" s="39" t="n">
        <v>42.78</v>
      </c>
      <c r="G53" s="42" t="n">
        <f aca="false">H53/(1+$K$1)</f>
        <v>20.017235976183</v>
      </c>
      <c r="H53" s="43" t="n">
        <v>25.55</v>
      </c>
      <c r="I53" s="40" t="n">
        <f aca="false">+ROUND(F53*H53,2)</f>
        <v>1093.03</v>
      </c>
      <c r="J53" s="40" t="n">
        <f aca="false">I53-(I53*$E$5%)</f>
        <v>1093.03</v>
      </c>
      <c r="K53" s="44" t="n">
        <f aca="false">J53/$J$60</f>
        <v>0.0366170646918338</v>
      </c>
    </row>
    <row r="54" customFormat="false" ht="41.75" hidden="false" customHeight="false" outlineLevel="0" collapsed="false">
      <c r="A54" s="35" t="s">
        <v>127</v>
      </c>
      <c r="B54" s="36" t="n">
        <v>190011</v>
      </c>
      <c r="C54" s="36" t="s">
        <v>52</v>
      </c>
      <c r="D54" s="37" t="s">
        <v>128</v>
      </c>
      <c r="E54" s="38" t="s">
        <v>78</v>
      </c>
      <c r="F54" s="39" t="n">
        <v>3</v>
      </c>
      <c r="G54" s="42" t="n">
        <f aca="false">H54/(1+$K$1)</f>
        <v>38.5929175806957</v>
      </c>
      <c r="H54" s="43" t="n">
        <v>49.26</v>
      </c>
      <c r="I54" s="40" t="n">
        <f aca="false">+ROUND(F54*H54,2)</f>
        <v>147.78</v>
      </c>
      <c r="J54" s="40" t="n">
        <f aca="false">I54-(I54*$E$5%)</f>
        <v>147.78</v>
      </c>
      <c r="K54" s="44" t="n">
        <f aca="false">J54/$J$60</f>
        <v>0.00495070567153619</v>
      </c>
    </row>
    <row r="55" customFormat="false" ht="28.85" hidden="false" customHeight="false" outlineLevel="0" collapsed="false">
      <c r="A55" s="35" t="s">
        <v>129</v>
      </c>
      <c r="B55" s="36" t="n">
        <v>270001</v>
      </c>
      <c r="C55" s="36" t="s">
        <v>52</v>
      </c>
      <c r="D55" s="37" t="s">
        <v>130</v>
      </c>
      <c r="E55" s="38" t="s">
        <v>48</v>
      </c>
      <c r="F55" s="39" t="n">
        <v>1</v>
      </c>
      <c r="G55" s="42" t="n">
        <f aca="false">H55/(1+$K$1)</f>
        <v>22.3362582262614</v>
      </c>
      <c r="H55" s="43" t="n">
        <v>28.51</v>
      </c>
      <c r="I55" s="40" t="n">
        <f aca="false">+ROUND(F55*H55,2)</f>
        <v>28.51</v>
      </c>
      <c r="J55" s="40" t="n">
        <f aca="false">I55-(I55*$E$5%)</f>
        <v>28.51</v>
      </c>
      <c r="K55" s="44" t="n">
        <f aca="false">J55/$J$60</f>
        <v>0.000955099598697366</v>
      </c>
    </row>
    <row r="56" customFormat="false" ht="41.75" hidden="false" customHeight="false" outlineLevel="0" collapsed="false">
      <c r="A56" s="35" t="s">
        <v>131</v>
      </c>
      <c r="B56" s="36" t="n">
        <v>270002</v>
      </c>
      <c r="C56" s="36" t="s">
        <v>52</v>
      </c>
      <c r="D56" s="37" t="s">
        <v>132</v>
      </c>
      <c r="E56" s="38" t="s">
        <v>31</v>
      </c>
      <c r="F56" s="39" t="n">
        <v>0.24</v>
      </c>
      <c r="G56" s="42" t="n">
        <f aca="false">H56/(1+$K$1)</f>
        <v>346.497963020997</v>
      </c>
      <c r="H56" s="43" t="n">
        <v>442.27</v>
      </c>
      <c r="I56" s="40" t="n">
        <f aca="false">+ROUND(F56*H56,2)</f>
        <v>106.14</v>
      </c>
      <c r="J56" s="40" t="n">
        <f aca="false">I56-(I56*$E$5%)</f>
        <v>106.14</v>
      </c>
      <c r="K56" s="44" t="n">
        <f aca="false">J56/$J$60</f>
        <v>0.00355574434955238</v>
      </c>
    </row>
    <row r="57" customFormat="false" ht="41.75" hidden="false" customHeight="false" outlineLevel="0" collapsed="false">
      <c r="A57" s="35" t="s">
        <v>133</v>
      </c>
      <c r="B57" s="36" t="n">
        <v>72947</v>
      </c>
      <c r="C57" s="36" t="s">
        <v>29</v>
      </c>
      <c r="D57" s="37" t="s">
        <v>134</v>
      </c>
      <c r="E57" s="38" t="s">
        <v>31</v>
      </c>
      <c r="F57" s="39" t="n">
        <v>0.5</v>
      </c>
      <c r="G57" s="42" t="n">
        <f aca="false">H57/(1+$K$1)</f>
        <v>19.5001566906926</v>
      </c>
      <c r="H57" s="43" t="n">
        <v>24.89</v>
      </c>
      <c r="I57" s="40" t="n">
        <f aca="false">+ROUND(F57*H57,2)</f>
        <v>12.45</v>
      </c>
      <c r="J57" s="40" t="n">
        <f aca="false">I57-(I57*$E$5%)</f>
        <v>12.45</v>
      </c>
      <c r="K57" s="44" t="n">
        <f aca="false">J57/$J$60</f>
        <v>0.000417081375088818</v>
      </c>
    </row>
    <row r="58" customFormat="false" ht="28.85" hidden="false" customHeight="false" outlineLevel="0" collapsed="false">
      <c r="A58" s="35" t="s">
        <v>135</v>
      </c>
      <c r="B58" s="36" t="n">
        <v>9537</v>
      </c>
      <c r="C58" s="36" t="s">
        <v>29</v>
      </c>
      <c r="D58" s="37" t="s">
        <v>136</v>
      </c>
      <c r="E58" s="38" t="s">
        <v>31</v>
      </c>
      <c r="F58" s="39" t="n">
        <v>129.68</v>
      </c>
      <c r="G58" s="42" t="n">
        <f aca="false">H58/(1+$K$1)</f>
        <v>2.20933876527734</v>
      </c>
      <c r="H58" s="43" t="n">
        <v>2.82</v>
      </c>
      <c r="I58" s="40" t="n">
        <f aca="false">+ROUND(F58*H58,2)</f>
        <v>365.7</v>
      </c>
      <c r="J58" s="40" t="n">
        <f aca="false">I58-(I58*$E$5%)</f>
        <v>365.7</v>
      </c>
      <c r="K58" s="44" t="n">
        <f aca="false">J58/$J$60</f>
        <v>0.012251137258633</v>
      </c>
    </row>
    <row r="59" s="34" customFormat="true" ht="28.85" hidden="false" customHeight="false" outlineLevel="0" collapsed="false">
      <c r="A59" s="28" t="s">
        <v>21</v>
      </c>
      <c r="B59" s="29" t="s">
        <v>21</v>
      </c>
      <c r="C59" s="29"/>
      <c r="D59" s="47" t="s">
        <v>54</v>
      </c>
      <c r="E59" s="31" t="s">
        <v>23</v>
      </c>
      <c r="F59" s="32" t="s">
        <v>24</v>
      </c>
      <c r="G59" s="42"/>
      <c r="H59" s="32" t="s">
        <v>24</v>
      </c>
      <c r="I59" s="33" t="n">
        <f aca="false">+SUBTOTAL(9,I51:I58)</f>
        <v>1805.81</v>
      </c>
      <c r="J59" s="33" t="n">
        <f aca="false">I59-(I59*$E$5%)</f>
        <v>1805.81</v>
      </c>
      <c r="K59" s="49" t="n">
        <f aca="false">J59/$J$60</f>
        <v>0.0604955596746296</v>
      </c>
    </row>
    <row r="60" customFormat="false" ht="28.85" hidden="false" customHeight="false" outlineLevel="0" collapsed="false">
      <c r="A60" s="28" t="s">
        <v>21</v>
      </c>
      <c r="B60" s="29" t="s">
        <v>21</v>
      </c>
      <c r="C60" s="29"/>
      <c r="D60" s="47" t="s">
        <v>137</v>
      </c>
      <c r="E60" s="31" t="s">
        <v>23</v>
      </c>
      <c r="F60" s="32" t="s">
        <v>24</v>
      </c>
      <c r="G60" s="32"/>
      <c r="H60" s="32" t="s">
        <v>24</v>
      </c>
      <c r="I60" s="33" t="n">
        <f aca="false">+SUBTOTAL(9,I9:I59)</f>
        <v>29850.29</v>
      </c>
      <c r="J60" s="33" t="n">
        <f aca="false">SUM(J11:J59)/2</f>
        <v>29850.29</v>
      </c>
      <c r="K60" s="50" t="n">
        <f aca="false">SUM(K11:K59)/2</f>
        <v>1</v>
      </c>
    </row>
    <row r="61" customFormat="false" ht="13.8" hidden="false" customHeight="false" outlineLevel="0" collapsed="false">
      <c r="A61" s="51" t="s">
        <v>138</v>
      </c>
      <c r="B61" s="51"/>
      <c r="C61" s="51"/>
      <c r="D61" s="52"/>
      <c r="E61" s="53"/>
      <c r="F61" s="54"/>
      <c r="G61" s="54"/>
      <c r="H61" s="54"/>
      <c r="I61" s="55"/>
      <c r="J61" s="56"/>
      <c r="K61" s="57"/>
    </row>
    <row r="62" customFormat="false" ht="13.8" hidden="false" customHeight="false" outlineLevel="0" collapsed="false">
      <c r="A62" s="11"/>
      <c r="B62" s="58"/>
      <c r="C62" s="58"/>
      <c r="D62" s="59"/>
      <c r="E62" s="60"/>
      <c r="F62" s="61"/>
      <c r="G62" s="61"/>
      <c r="H62" s="61"/>
      <c r="I62" s="62"/>
      <c r="J62" s="63"/>
      <c r="K62" s="64"/>
    </row>
    <row r="63" customFormat="false" ht="14.9" hidden="false" customHeight="false" outlineLevel="0" collapsed="false">
      <c r="A63" s="65" t="s">
        <v>139</v>
      </c>
      <c r="B63" s="66"/>
      <c r="C63" s="58"/>
      <c r="D63" s="67"/>
      <c r="E63" s="60"/>
      <c r="F63" s="61"/>
      <c r="G63" s="61"/>
      <c r="H63" s="61"/>
      <c r="I63" s="62"/>
      <c r="J63" s="63"/>
      <c r="K63" s="64"/>
    </row>
    <row r="64" customFormat="false" ht="13.8" hidden="false" customHeight="false" outlineLevel="0" collapsed="false">
      <c r="A64" s="68"/>
      <c r="B64" s="69"/>
      <c r="C64" s="69"/>
      <c r="D64" s="70" t="s">
        <v>140</v>
      </c>
      <c r="E64" s="71"/>
      <c r="F64" s="72"/>
      <c r="G64" s="72"/>
      <c r="H64" s="72"/>
      <c r="I64" s="73"/>
      <c r="J64" s="74"/>
      <c r="K64" s="75"/>
    </row>
    <row r="65" customFormat="false" ht="13.8" hidden="false" customHeight="false" outlineLevel="0" collapsed="false">
      <c r="A65" s="76"/>
      <c r="B65" s="58"/>
      <c r="C65" s="58"/>
      <c r="D65" s="59"/>
      <c r="E65" s="60"/>
      <c r="F65" s="61"/>
      <c r="G65" s="61"/>
      <c r="H65" s="61"/>
      <c r="I65" s="63"/>
      <c r="J65" s="63"/>
    </row>
  </sheetData>
  <sheetProtection sheet="true" password="c74b" objects="true" scenarios="true"/>
  <mergeCells count="7">
    <mergeCell ref="A1:I1"/>
    <mergeCell ref="A2:K2"/>
    <mergeCell ref="A3:K3"/>
    <mergeCell ref="A4:K4"/>
    <mergeCell ref="D6:E6"/>
    <mergeCell ref="D7:E7"/>
    <mergeCell ref="A61:C61"/>
  </mergeCells>
  <printOptions headings="false" gridLines="false" gridLinesSet="true" horizontalCentered="false" verticalCentered="false"/>
  <pageMargins left="0.7875" right="0.7875" top="0.481944444444444" bottom="0.7875" header="0.511805555555555" footer="0.315277777777778"/>
  <pageSetup paperSize="9" scale="100" firstPageNumber="0" fitToWidth="1" fitToHeight="2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&amp;R&amp;P</oddFooter>
  </headerFooter>
  <rowBreaks count="1" manualBreakCount="1">
    <brk id="36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8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20" activeCellId="0" sqref="B20"/>
    </sheetView>
  </sheetViews>
  <sheetFormatPr defaultRowHeight="15"/>
  <cols>
    <col collapsed="false" hidden="false" max="1" min="1" style="0" width="15.1173469387755"/>
    <col collapsed="false" hidden="false" max="2" min="2" style="0" width="58.0459183673469"/>
    <col collapsed="false" hidden="false" max="3" min="3" style="0" width="20.3826530612245"/>
    <col collapsed="false" hidden="false" max="4" min="4" style="0" width="18.765306122449"/>
    <col collapsed="false" hidden="false" max="6" min="6" style="0" width="15.6581632653061"/>
    <col collapsed="false" hidden="false" max="7" min="7" style="0" width="8.77551020408163"/>
    <col collapsed="false" hidden="false" max="8" min="8" style="0" width="15.6581632653061"/>
    <col collapsed="false" hidden="false" max="9" min="9" style="0" width="16.7397959183673"/>
    <col collapsed="false" hidden="false" max="10" min="10" style="0" width="10.530612244898"/>
    <col collapsed="false" hidden="false" max="11" min="11" style="0" width="27.2704081632653"/>
    <col collapsed="false" hidden="false" max="1025" min="12" style="0" width="8.23469387755102"/>
  </cols>
  <sheetData>
    <row r="1" s="81" customFormat="true" ht="20.1" hidden="false" customHeight="true" outlineLevel="0" collapsed="false">
      <c r="A1" s="77"/>
      <c r="B1" s="78" t="s">
        <v>0</v>
      </c>
      <c r="C1" s="78"/>
      <c r="D1" s="78"/>
      <c r="E1" s="79"/>
      <c r="F1" s="78"/>
      <c r="G1" s="79"/>
      <c r="H1" s="79"/>
      <c r="I1" s="79"/>
      <c r="J1" s="80"/>
    </row>
    <row r="2" customFormat="false" ht="20.1" hidden="false" customHeight="true" outlineLevel="0" collapsed="false">
      <c r="A2" s="82"/>
      <c r="B2" s="83" t="s">
        <v>1</v>
      </c>
      <c r="C2" s="83"/>
      <c r="D2" s="83"/>
      <c r="E2" s="84"/>
      <c r="F2" s="83"/>
      <c r="G2" s="84"/>
      <c r="H2" s="84"/>
      <c r="I2" s="84"/>
      <c r="J2" s="85"/>
    </row>
    <row r="3" customFormat="false" ht="20.1" hidden="false" customHeight="true" outlineLevel="0" collapsed="false">
      <c r="A3" s="82"/>
      <c r="B3" s="83" t="s">
        <v>141</v>
      </c>
      <c r="C3" s="83"/>
      <c r="D3" s="83"/>
      <c r="E3" s="84"/>
      <c r="F3" s="83"/>
      <c r="G3" s="84"/>
      <c r="H3" s="84"/>
      <c r="I3" s="84"/>
      <c r="J3" s="85"/>
    </row>
    <row r="4" customFormat="false" ht="20.1" hidden="false" customHeight="true" outlineLevel="0" collapsed="false">
      <c r="A4" s="82"/>
      <c r="B4" s="83" t="s">
        <v>142</v>
      </c>
      <c r="C4" s="83"/>
      <c r="D4" s="83"/>
      <c r="E4" s="84"/>
      <c r="F4" s="83"/>
      <c r="G4" s="84"/>
      <c r="H4" s="84"/>
      <c r="I4" s="84"/>
      <c r="J4" s="85"/>
    </row>
    <row r="5" customFormat="false" ht="20.1" hidden="false" customHeight="true" outlineLevel="0" collapsed="false">
      <c r="A5" s="82"/>
      <c r="B5" s="83"/>
      <c r="C5" s="83"/>
      <c r="D5" s="83"/>
      <c r="E5" s="84"/>
      <c r="F5" s="83"/>
      <c r="G5" s="84"/>
      <c r="H5" s="84"/>
      <c r="I5" s="84"/>
      <c r="J5" s="85"/>
    </row>
    <row r="6" customFormat="false" ht="20.1" hidden="false" customHeight="true" outlineLevel="0" collapsed="false">
      <c r="A6" s="86"/>
      <c r="B6" s="87"/>
      <c r="C6" s="88"/>
      <c r="D6" s="88"/>
      <c r="E6" s="88"/>
      <c r="F6" s="88"/>
      <c r="G6" s="89"/>
      <c r="H6" s="89"/>
      <c r="I6" s="89"/>
      <c r="J6" s="90"/>
    </row>
    <row r="7" customFormat="false" ht="31.5" hidden="false" customHeight="true" outlineLevel="0" collapsed="false">
      <c r="A7" s="91"/>
      <c r="B7" s="92" t="s">
        <v>143</v>
      </c>
      <c r="C7" s="93"/>
      <c r="D7" s="93"/>
      <c r="E7" s="93"/>
      <c r="F7" s="93"/>
      <c r="G7" s="93"/>
      <c r="H7" s="93"/>
      <c r="I7" s="93"/>
      <c r="J7" s="94"/>
    </row>
    <row r="8" customFormat="false" ht="15.75" hidden="false" customHeight="false" outlineLevel="0" collapsed="false">
      <c r="A8" s="95"/>
      <c r="B8" s="96"/>
      <c r="C8" s="96"/>
      <c r="D8" s="96"/>
      <c r="E8" s="96"/>
      <c r="F8" s="96"/>
      <c r="G8" s="96"/>
      <c r="H8" s="96"/>
      <c r="I8" s="96"/>
      <c r="J8" s="97"/>
    </row>
    <row r="9" customFormat="false" ht="15.75" hidden="false" customHeight="false" outlineLevel="0" collapsed="false">
      <c r="A9" s="98"/>
      <c r="B9" s="99"/>
      <c r="C9" s="99"/>
      <c r="D9" s="99"/>
      <c r="E9" s="100" t="n">
        <f aca="false">COLUMN()-3</f>
        <v>2</v>
      </c>
      <c r="F9" s="99"/>
      <c r="G9" s="99"/>
      <c r="H9" s="99"/>
      <c r="I9" s="99"/>
      <c r="J9" s="101"/>
    </row>
    <row r="10" customFormat="false" ht="15.75" hidden="false" customHeight="false" outlineLevel="0" collapsed="false">
      <c r="A10" s="102" t="s">
        <v>9</v>
      </c>
      <c r="B10" s="103" t="s">
        <v>144</v>
      </c>
      <c r="C10" s="103" t="s">
        <v>145</v>
      </c>
      <c r="D10" s="103"/>
      <c r="E10" s="103" t="s">
        <v>146</v>
      </c>
      <c r="F10" s="103"/>
      <c r="G10" s="103" t="s">
        <v>147</v>
      </c>
      <c r="H10" s="103"/>
      <c r="I10" s="103" t="s">
        <v>148</v>
      </c>
      <c r="J10" s="103"/>
    </row>
    <row r="11" customFormat="false" ht="15.75" hidden="false" customHeight="false" outlineLevel="0" collapsed="false">
      <c r="A11" s="102"/>
      <c r="B11" s="103"/>
      <c r="C11" s="103"/>
      <c r="D11" s="103"/>
      <c r="E11" s="103" t="s">
        <v>5</v>
      </c>
      <c r="F11" s="103" t="s">
        <v>149</v>
      </c>
      <c r="G11" s="103" t="s">
        <v>5</v>
      </c>
      <c r="H11" s="103" t="s">
        <v>149</v>
      </c>
      <c r="I11" s="103" t="s">
        <v>149</v>
      </c>
      <c r="J11" s="103" t="s">
        <v>5</v>
      </c>
    </row>
    <row r="12" customFormat="false" ht="15.75" hidden="false" customHeight="false" outlineLevel="0" collapsed="false">
      <c r="A12" s="102"/>
      <c r="B12" s="103"/>
      <c r="C12" s="104" t="s">
        <v>149</v>
      </c>
      <c r="D12" s="104" t="s">
        <v>5</v>
      </c>
      <c r="E12" s="103"/>
      <c r="F12" s="103"/>
      <c r="G12" s="103"/>
      <c r="H12" s="103"/>
      <c r="I12" s="103"/>
      <c r="J12" s="103"/>
    </row>
    <row r="13" s="113" customFormat="true" ht="20.1" hidden="false" customHeight="true" outlineLevel="0" collapsed="false">
      <c r="A13" s="105" t="n">
        <f aca="false">ROW()-ROW($A$12)</f>
        <v>1</v>
      </c>
      <c r="B13" s="106" t="str">
        <f aca="false">'Planilha Orçamento'!D9</f>
        <v>SERVIÇOS PRELIMINARES</v>
      </c>
      <c r="C13" s="107" t="n">
        <f aca="false">'Planilha Orçamento'!J20</f>
        <v>3372.05</v>
      </c>
      <c r="D13" s="108" t="n">
        <f aca="false">C13/$C$17</f>
        <v>0.112965401676165</v>
      </c>
      <c r="E13" s="109" t="n">
        <v>0.94</v>
      </c>
      <c r="F13" s="110" t="n">
        <f aca="false">C13*E13</f>
        <v>3169.727</v>
      </c>
      <c r="G13" s="109" t="n">
        <v>0.06</v>
      </c>
      <c r="H13" s="110" t="n">
        <f aca="false">G13*C13</f>
        <v>202.323</v>
      </c>
      <c r="I13" s="111" t="n">
        <f aca="false">F13+H13</f>
        <v>3372.05</v>
      </c>
      <c r="J13" s="112" t="n">
        <f aca="false">IF(C13&gt;0,E13+G13)</f>
        <v>1</v>
      </c>
    </row>
    <row r="14" customFormat="false" ht="20.1" hidden="false" customHeight="true" outlineLevel="0" collapsed="false">
      <c r="A14" s="105" t="n">
        <f aca="false">ROW()-ROW($A$12)</f>
        <v>2</v>
      </c>
      <c r="B14" s="114" t="str">
        <f aca="false">'Planilha Orçamento'!D21</f>
        <v>ESTRUTURA</v>
      </c>
      <c r="C14" s="115" t="n">
        <f aca="false">'Planilha Orçamento'!J33+'Planilha Orçamento'!J41</f>
        <v>15856.48</v>
      </c>
      <c r="D14" s="108" t="n">
        <f aca="false">C14/$C$17</f>
        <v>0.531200199395048</v>
      </c>
      <c r="E14" s="109" t="n">
        <v>0.6</v>
      </c>
      <c r="F14" s="116" t="n">
        <f aca="false">C14*E14</f>
        <v>9513.888</v>
      </c>
      <c r="G14" s="109" t="n">
        <v>0.4</v>
      </c>
      <c r="H14" s="116" t="n">
        <f aca="false">G14*C14</f>
        <v>6342.592</v>
      </c>
      <c r="I14" s="111" t="n">
        <f aca="false">F14+H14</f>
        <v>15856.48</v>
      </c>
      <c r="J14" s="112" t="n">
        <f aca="false">IF(C14&gt;0,E14+G14)</f>
        <v>1</v>
      </c>
      <c r="K14" s="117"/>
    </row>
    <row r="15" customFormat="false" ht="20.1" hidden="false" customHeight="true" outlineLevel="0" collapsed="false">
      <c r="A15" s="105" t="n">
        <f aca="false">ROW()-ROW($A$12)</f>
        <v>3</v>
      </c>
      <c r="B15" s="114" t="str">
        <f aca="false">'Planilha Orçamento'!D42</f>
        <v>COBERTURA</v>
      </c>
      <c r="C15" s="115" t="n">
        <f aca="false">'Planilha Orçamento'!J49</f>
        <v>8815.95</v>
      </c>
      <c r="D15" s="108" t="n">
        <f aca="false">C15/$C$17</f>
        <v>0.295338839254158</v>
      </c>
      <c r="E15" s="109" t="n">
        <v>0.4</v>
      </c>
      <c r="F15" s="116" t="n">
        <f aca="false">C15*E15</f>
        <v>3526.38</v>
      </c>
      <c r="G15" s="109" t="n">
        <v>0.6</v>
      </c>
      <c r="H15" s="116" t="n">
        <f aca="false">G15*C15</f>
        <v>5289.57</v>
      </c>
      <c r="I15" s="111" t="n">
        <f aca="false">F15+H15</f>
        <v>8815.95</v>
      </c>
      <c r="J15" s="112" t="n">
        <f aca="false">IF(C15&gt;0,E15+G15)</f>
        <v>1</v>
      </c>
    </row>
    <row r="16" customFormat="false" ht="20.1" hidden="false" customHeight="true" outlineLevel="0" collapsed="false">
      <c r="A16" s="105" t="n">
        <f aca="false">ROW()-ROW($A$12)</f>
        <v>4</v>
      </c>
      <c r="B16" s="114" t="str">
        <f aca="false">'Planilha Orçamento'!D50</f>
        <v>COMPLEMENTAÇÃO</v>
      </c>
      <c r="C16" s="115" t="n">
        <f aca="false">'Planilha Orçamento'!J59</f>
        <v>1805.81</v>
      </c>
      <c r="D16" s="108" t="n">
        <f aca="false">C16/$C$17</f>
        <v>0.0604955596746296</v>
      </c>
      <c r="E16" s="109"/>
      <c r="F16" s="116" t="n">
        <f aca="false">C16*E16</f>
        <v>0</v>
      </c>
      <c r="G16" s="109" t="n">
        <v>1</v>
      </c>
      <c r="H16" s="116" t="n">
        <f aca="false">G16*C16</f>
        <v>1805.81</v>
      </c>
      <c r="I16" s="111" t="n">
        <f aca="false">F16+H16</f>
        <v>1805.81</v>
      </c>
      <c r="J16" s="112" t="n">
        <f aca="false">IF(C16&gt;0,E16+G16)</f>
        <v>1</v>
      </c>
    </row>
    <row r="17" customFormat="false" ht="21.75" hidden="false" customHeight="false" outlineLevel="0" collapsed="false">
      <c r="A17" s="118" t="s">
        <v>148</v>
      </c>
      <c r="B17" s="118"/>
      <c r="C17" s="119" t="n">
        <f aca="false">SUM(C13:C16)</f>
        <v>29850.29</v>
      </c>
      <c r="D17" s="120" t="n">
        <f aca="false">SUM(D13:D16)</f>
        <v>1</v>
      </c>
      <c r="E17" s="121" t="n">
        <f aca="false">F17/$C$17</f>
        <v>0.543043132914287</v>
      </c>
      <c r="F17" s="122" t="n">
        <f aca="false">SUM(F13:F16)</f>
        <v>16209.995</v>
      </c>
      <c r="G17" s="121" t="n">
        <f aca="false">H17/$C$17</f>
        <v>0.456956867085713</v>
      </c>
      <c r="H17" s="122" t="n">
        <f aca="false">SUM(H13:H16)</f>
        <v>13640.295</v>
      </c>
      <c r="I17" s="123" t="n">
        <f aca="false">SUM(I13:I16)</f>
        <v>29850.29</v>
      </c>
      <c r="J17" s="123"/>
    </row>
    <row r="19" customFormat="false" ht="15" hidden="false" customHeight="false" outlineLevel="0" collapsed="false">
      <c r="B19" s="124"/>
      <c r="C19" s="125"/>
      <c r="D19" s="125"/>
      <c r="F19" s="126" t="n">
        <f aca="false">IFERROR(F17/$C$17,"")</f>
        <v>0.543043132914287</v>
      </c>
      <c r="G19" s="127"/>
      <c r="H19" s="126" t="n">
        <f aca="false">IFERROR(H17/$C$17,"")</f>
        <v>0.456956867085713</v>
      </c>
      <c r="I19" s="127"/>
      <c r="J19" s="127"/>
    </row>
    <row r="20" customFormat="false" ht="15" hidden="false" customHeight="false" outlineLevel="0" collapsed="false">
      <c r="A20" s="128" t="s">
        <v>150</v>
      </c>
      <c r="B20" s="129"/>
    </row>
    <row r="23" customFormat="false" ht="15" hidden="false" customHeight="false" outlineLevel="0" collapsed="false">
      <c r="C23" s="130" t="s">
        <v>151</v>
      </c>
      <c r="D23" s="130"/>
      <c r="I23" s="130"/>
      <c r="J23" s="130"/>
    </row>
    <row r="24" customFormat="false" ht="15" hidden="false" customHeight="false" outlineLevel="0" collapsed="false">
      <c r="C24" s="131"/>
      <c r="D24" s="131"/>
      <c r="I24" s="130"/>
      <c r="J24" s="130"/>
    </row>
    <row r="25" customFormat="false" ht="15" hidden="false" customHeight="false" outlineLevel="0" collapsed="false">
      <c r="C25" s="131"/>
      <c r="D25" s="131"/>
      <c r="I25" s="130"/>
      <c r="J25" s="130"/>
    </row>
    <row r="26" customFormat="false" ht="15" hidden="false" customHeight="false" outlineLevel="0" collapsed="false">
      <c r="C26" s="131"/>
      <c r="D26" s="131"/>
      <c r="I26" s="130"/>
      <c r="J26" s="130"/>
    </row>
    <row r="27" customFormat="false" ht="15" hidden="false" customHeight="false" outlineLevel="0" collapsed="false">
      <c r="C27" s="131"/>
      <c r="D27" s="131"/>
      <c r="I27" s="130"/>
      <c r="J27" s="130"/>
    </row>
    <row r="281" customFormat="false" ht="15" hidden="false" customHeight="false" outlineLevel="0" collapsed="false">
      <c r="H281" s="132" t="s">
        <v>152</v>
      </c>
    </row>
  </sheetData>
  <sheetProtection sheet="true" objects="true" scenarios="true" selectLockedCells="true"/>
  <mergeCells count="24">
    <mergeCell ref="A10:A12"/>
    <mergeCell ref="B10:B12"/>
    <mergeCell ref="C10:D11"/>
    <mergeCell ref="E10:F10"/>
    <mergeCell ref="G10:H10"/>
    <mergeCell ref="I10:J10"/>
    <mergeCell ref="E11:E12"/>
    <mergeCell ref="F11:F12"/>
    <mergeCell ref="G11:G12"/>
    <mergeCell ref="H11:H12"/>
    <mergeCell ref="I11:I12"/>
    <mergeCell ref="J11:J12"/>
    <mergeCell ref="A17:B17"/>
    <mergeCell ref="I17:J17"/>
    <mergeCell ref="C23:D23"/>
    <mergeCell ref="I23:J23"/>
    <mergeCell ref="C24:D24"/>
    <mergeCell ref="I24:J24"/>
    <mergeCell ref="C25:D25"/>
    <mergeCell ref="I25:J25"/>
    <mergeCell ref="C26:D26"/>
    <mergeCell ref="I26:J26"/>
    <mergeCell ref="C27:D27"/>
    <mergeCell ref="I27:J27"/>
  </mergeCells>
  <conditionalFormatting sqref="I17">
    <cfRule type="expression" priority="2" aboveAverage="0" equalAverage="0" bottom="0" percent="0" rank="0" text="" dxfId="0">
      <formula>I17=C17</formula>
    </cfRule>
    <cfRule type="expression" priority="3" aboveAverage="0" equalAverage="0" bottom="0" percent="0" rank="0" text="" dxfId="1">
      <formula>I17=C17</formula>
    </cfRule>
  </conditionalFormatting>
  <conditionalFormatting sqref="J13:J16">
    <cfRule type="cellIs" priority="4" operator="notEqual" aboveAverage="0" equalAverage="0" bottom="0" percent="0" rank="0" text="" dxfId="2">
      <formula>1</formula>
    </cfRule>
  </conditionalFormatting>
  <conditionalFormatting sqref="I17">
    <cfRule type="expression" priority="5" aboveAverage="0" equalAverage="0" bottom="0" percent="0" rank="0" text="" dxfId="3">
      <formula>I17=C17</formula>
    </cfRule>
    <cfRule type="expression" priority="6" aboveAverage="0" equalAverage="0" bottom="0" percent="0" rank="0" text="" dxfId="1">
      <formula>I17=C17</formula>
    </cfRule>
  </conditionalFormatting>
  <printOptions headings="false" gridLines="false" gridLinesSet="true" horizontalCentered="true" verticalCentered="true"/>
  <pageMargins left="0.7875" right="0.78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57"/>
  <sheetViews>
    <sheetView windowProtection="false" showFormulas="false" showGridLines="true" showRowColHeaders="true" showZeros="true" rightToLeft="false" tabSelected="true" showOutlineSymbols="true" defaultGridColor="true" view="normal" topLeftCell="A4" colorId="64" zoomScale="75" zoomScaleNormal="75" zoomScalePageLayoutView="100" workbookViewId="0">
      <selection pane="topLeft" activeCell="O26" activeCellId="0" sqref="O26"/>
    </sheetView>
  </sheetViews>
  <sheetFormatPr defaultRowHeight="15"/>
  <cols>
    <col collapsed="false" hidden="false" max="4" min="4" style="0" width="29.4285714285714"/>
    <col collapsed="false" hidden="false" max="6" min="6" style="0" width="15.1173469387755"/>
    <col collapsed="false" hidden="false" max="8" min="8" style="0" width="15.1173469387755"/>
  </cols>
  <sheetData>
    <row r="1" customFormat="false" ht="15" hidden="false" customHeight="false" outlineLevel="0" collapsed="false">
      <c r="A1" s="133"/>
      <c r="B1" s="133"/>
      <c r="C1" s="133"/>
      <c r="D1" s="133"/>
      <c r="E1" s="133"/>
      <c r="F1" s="133"/>
      <c r="G1" s="133"/>
      <c r="H1" s="133"/>
      <c r="I1" s="133"/>
    </row>
    <row r="2" customFormat="false" ht="15" hidden="false" customHeight="false" outlineLevel="0" collapsed="false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customFormat="false" ht="15" hidden="false" customHeight="false" outlineLevel="0" collapsed="false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customFormat="false" ht="15" hidden="false" customHeight="false" outlineLevel="0" collapsed="false">
      <c r="A4" s="18" t="s">
        <v>2</v>
      </c>
      <c r="B4" s="18"/>
      <c r="C4" s="18"/>
      <c r="D4" s="18"/>
      <c r="E4" s="18"/>
      <c r="F4" s="18"/>
      <c r="G4" s="18"/>
      <c r="H4" s="18"/>
      <c r="I4" s="18"/>
    </row>
    <row r="5" customFormat="false" ht="15" hidden="false" customHeight="false" outlineLevel="0" collapsed="false">
      <c r="A5" s="18" t="s">
        <v>142</v>
      </c>
      <c r="B5" s="18"/>
      <c r="C5" s="18"/>
      <c r="D5" s="18"/>
      <c r="E5" s="18"/>
      <c r="F5" s="18"/>
      <c r="G5" s="18"/>
      <c r="H5" s="18"/>
      <c r="I5" s="18"/>
    </row>
    <row r="6" customFormat="false" ht="15" hidden="false" customHeight="false" outlineLevel="0" collapsed="false">
      <c r="A6" s="133"/>
      <c r="B6" s="133"/>
      <c r="C6" s="7"/>
      <c r="D6" s="7"/>
      <c r="E6" s="7"/>
      <c r="F6" s="7"/>
      <c r="G6" s="7"/>
      <c r="H6" s="7"/>
      <c r="I6" s="7"/>
    </row>
    <row r="7" customFormat="false" ht="15" hidden="false" customHeight="false" outlineLevel="0" collapsed="false">
      <c r="A7" s="133"/>
      <c r="B7" s="133"/>
      <c r="C7" s="133"/>
      <c r="D7" s="133"/>
      <c r="E7" s="133"/>
      <c r="F7" s="133"/>
      <c r="G7" s="133"/>
      <c r="H7" s="133"/>
      <c r="I7" s="133"/>
    </row>
    <row r="8" customFormat="false" ht="15" hidden="false" customHeight="false" outlineLevel="0" collapsed="false">
      <c r="A8" s="133"/>
      <c r="B8" s="133"/>
      <c r="C8" s="133"/>
      <c r="D8" s="133"/>
      <c r="E8" s="133"/>
      <c r="F8" s="133"/>
      <c r="G8" s="133"/>
      <c r="H8" s="133"/>
      <c r="I8" s="133"/>
    </row>
    <row r="9" customFormat="false" ht="24.4" hidden="false" customHeight="true" outlineLevel="0" collapsed="false">
      <c r="A9" s="134" t="s">
        <v>153</v>
      </c>
      <c r="B9" s="134"/>
      <c r="C9" s="134"/>
      <c r="D9" s="134"/>
      <c r="E9" s="134"/>
      <c r="F9" s="134"/>
      <c r="G9" s="134"/>
      <c r="H9" s="134"/>
      <c r="I9" s="134"/>
    </row>
    <row r="10" customFormat="false" ht="15" hidden="false" customHeight="true" outlineLevel="0" collapsed="false">
      <c r="A10" s="135" t="s">
        <v>154</v>
      </c>
      <c r="B10" s="135"/>
      <c r="C10" s="135"/>
      <c r="D10" s="135"/>
      <c r="E10" s="135"/>
      <c r="F10" s="135"/>
      <c r="G10" s="135"/>
      <c r="H10" s="135"/>
      <c r="I10" s="135"/>
    </row>
    <row r="11" customFormat="false" ht="15" hidden="false" customHeight="false" outlineLevel="0" collapsed="false">
      <c r="A11" s="136" t="s">
        <v>155</v>
      </c>
      <c r="B11" s="136"/>
      <c r="C11" s="136"/>
      <c r="D11" s="136"/>
      <c r="E11" s="136"/>
      <c r="F11" s="136"/>
      <c r="G11" s="136"/>
      <c r="H11" s="136"/>
      <c r="I11" s="136"/>
    </row>
    <row r="12" customFormat="false" ht="15" hidden="false" customHeight="false" outlineLevel="0" collapsed="false">
      <c r="A12" s="137"/>
      <c r="B12" s="138" t="s">
        <v>156</v>
      </c>
      <c r="C12" s="139"/>
      <c r="D12" s="139"/>
      <c r="E12" s="140"/>
      <c r="F12" s="139"/>
      <c r="G12" s="139"/>
      <c r="H12" s="139"/>
      <c r="I12" s="141"/>
    </row>
    <row r="13" customFormat="false" ht="15" hidden="false" customHeight="false" outlineLevel="0" collapsed="false">
      <c r="A13" s="142"/>
      <c r="B13" s="143"/>
      <c r="C13" s="144"/>
      <c r="D13" s="144"/>
      <c r="E13" s="70"/>
      <c r="F13" s="144"/>
      <c r="G13" s="144"/>
      <c r="H13" s="144"/>
      <c r="I13" s="145"/>
    </row>
    <row r="14" customFormat="false" ht="15" hidden="false" customHeight="false" outlineLevel="0" collapsed="false">
      <c r="A14" s="142"/>
      <c r="B14" s="146" t="s">
        <v>157</v>
      </c>
      <c r="C14" s="147"/>
      <c r="D14" s="147"/>
      <c r="E14" s="136"/>
      <c r="F14" s="147"/>
      <c r="G14" s="147"/>
      <c r="H14" s="148"/>
      <c r="I14" s="145"/>
    </row>
    <row r="15" customFormat="false" ht="13.8" hidden="false" customHeight="false" outlineLevel="0" collapsed="false">
      <c r="A15" s="142"/>
      <c r="B15" s="139"/>
      <c r="C15" s="139"/>
      <c r="D15" s="139"/>
      <c r="E15" s="149"/>
      <c r="F15" s="150" t="s">
        <v>158</v>
      </c>
      <c r="G15" s="151" t="s">
        <v>159</v>
      </c>
      <c r="H15" s="152" t="n">
        <f aca="false">'Planilha Orçamento'!J60/(1+'Planilha Orçamento'!K1)</f>
        <v>23386.3130680038</v>
      </c>
      <c r="I15" s="145"/>
    </row>
    <row r="16" customFormat="false" ht="15" hidden="false" customHeight="false" outlineLevel="0" collapsed="false">
      <c r="A16" s="153"/>
      <c r="B16" s="144"/>
      <c r="C16" s="144"/>
      <c r="D16" s="144"/>
      <c r="E16" s="70"/>
      <c r="F16" s="154"/>
      <c r="G16" s="154"/>
      <c r="H16" s="144"/>
      <c r="I16" s="155"/>
    </row>
    <row r="17" customFormat="false" ht="15" hidden="false" customHeight="false" outlineLevel="0" collapsed="false">
      <c r="A17" s="133"/>
      <c r="B17" s="133"/>
      <c r="C17" s="133"/>
      <c r="D17" s="133"/>
      <c r="E17" s="156"/>
      <c r="F17" s="133"/>
      <c r="G17" s="133"/>
      <c r="H17" s="133"/>
      <c r="I17" s="133"/>
    </row>
    <row r="18" customFormat="false" ht="15" hidden="false" customHeight="false" outlineLevel="0" collapsed="false">
      <c r="A18" s="137"/>
      <c r="B18" s="139" t="s">
        <v>160</v>
      </c>
      <c r="C18" s="139"/>
      <c r="D18" s="139"/>
      <c r="E18" s="140"/>
      <c r="F18" s="139"/>
      <c r="G18" s="139"/>
      <c r="H18" s="139"/>
      <c r="I18" s="141"/>
    </row>
    <row r="19" customFormat="false" ht="15" hidden="false" customHeight="false" outlineLevel="0" collapsed="false">
      <c r="A19" s="142"/>
      <c r="B19" s="157"/>
      <c r="C19" s="133"/>
      <c r="D19" s="156" t="s">
        <v>5</v>
      </c>
      <c r="E19" s="156"/>
      <c r="F19" s="158"/>
      <c r="G19" s="156"/>
      <c r="H19" s="133"/>
      <c r="I19" s="145"/>
    </row>
    <row r="20" customFormat="false" ht="15" hidden="false" customHeight="false" outlineLevel="0" collapsed="false">
      <c r="A20" s="159"/>
      <c r="B20" s="159"/>
      <c r="C20" s="159"/>
      <c r="D20" s="160"/>
      <c r="E20" s="136"/>
      <c r="F20" s="161" t="s">
        <v>161</v>
      </c>
      <c r="G20" s="136" t="s">
        <v>159</v>
      </c>
      <c r="H20" s="162" t="n">
        <v>0.04</v>
      </c>
      <c r="I20" s="145"/>
    </row>
    <row r="21" customFormat="false" ht="15" hidden="false" customHeight="false" outlineLevel="0" collapsed="false">
      <c r="A21" s="159"/>
      <c r="B21" s="159"/>
      <c r="C21" s="159"/>
      <c r="D21" s="160"/>
      <c r="E21" s="136"/>
      <c r="F21" s="161" t="s">
        <v>162</v>
      </c>
      <c r="G21" s="136" t="s">
        <v>159</v>
      </c>
      <c r="H21" s="162" t="n">
        <v>0.0123</v>
      </c>
      <c r="I21" s="145"/>
    </row>
    <row r="22" customFormat="false" ht="15" hidden="false" customHeight="false" outlineLevel="0" collapsed="false">
      <c r="A22" s="159"/>
      <c r="B22" s="159"/>
      <c r="C22" s="159"/>
      <c r="D22" s="160"/>
      <c r="E22" s="136"/>
      <c r="F22" s="161" t="s">
        <v>163</v>
      </c>
      <c r="G22" s="136" t="s">
        <v>159</v>
      </c>
      <c r="H22" s="162" t="n">
        <v>0.008</v>
      </c>
      <c r="I22" s="145"/>
    </row>
    <row r="23" customFormat="false" ht="15" hidden="false" customHeight="false" outlineLevel="0" collapsed="false">
      <c r="A23" s="159"/>
      <c r="B23" s="159"/>
      <c r="C23" s="159"/>
      <c r="D23" s="160"/>
      <c r="E23" s="136"/>
      <c r="F23" s="161" t="s">
        <v>164</v>
      </c>
      <c r="G23" s="136" t="s">
        <v>159</v>
      </c>
      <c r="H23" s="162" t="n">
        <v>0.0127</v>
      </c>
      <c r="I23" s="145"/>
    </row>
    <row r="24" customFormat="false" ht="15" hidden="false" customHeight="false" outlineLevel="0" collapsed="false">
      <c r="A24" s="142"/>
      <c r="B24" s="133"/>
      <c r="C24" s="133"/>
      <c r="D24" s="133"/>
      <c r="E24" s="156"/>
      <c r="F24" s="163"/>
      <c r="G24" s="164"/>
      <c r="H24" s="165"/>
      <c r="I24" s="145"/>
    </row>
    <row r="25" customFormat="false" ht="15" hidden="false" customHeight="false" outlineLevel="0" collapsed="false">
      <c r="A25" s="153"/>
      <c r="B25" s="144"/>
      <c r="C25" s="144"/>
      <c r="D25" s="144"/>
      <c r="E25" s="70"/>
      <c r="F25" s="144"/>
      <c r="G25" s="144"/>
      <c r="H25" s="144"/>
      <c r="I25" s="155"/>
    </row>
    <row r="26" customFormat="false" ht="15" hidden="false" customHeight="false" outlineLevel="0" collapsed="false">
      <c r="A26" s="133"/>
      <c r="B26" s="133"/>
      <c r="C26" s="133"/>
      <c r="D26" s="133"/>
      <c r="E26" s="156"/>
      <c r="F26" s="133"/>
      <c r="G26" s="133"/>
      <c r="H26" s="133"/>
      <c r="I26" s="133"/>
    </row>
    <row r="27" customFormat="false" ht="15" hidden="false" customHeight="false" outlineLevel="0" collapsed="false">
      <c r="A27" s="137"/>
      <c r="B27" s="139" t="s">
        <v>165</v>
      </c>
      <c r="C27" s="139"/>
      <c r="D27" s="139"/>
      <c r="E27" s="140"/>
      <c r="F27" s="139"/>
      <c r="G27" s="139"/>
      <c r="H27" s="139"/>
      <c r="I27" s="141"/>
    </row>
    <row r="28" customFormat="false" ht="15" hidden="false" customHeight="false" outlineLevel="0" collapsed="false">
      <c r="A28" s="142"/>
      <c r="B28" s="157"/>
      <c r="C28" s="133"/>
      <c r="D28" s="156" t="s">
        <v>5</v>
      </c>
      <c r="E28" s="156"/>
      <c r="F28" s="133"/>
      <c r="G28" s="156"/>
      <c r="H28" s="133"/>
      <c r="I28" s="145"/>
    </row>
    <row r="29" customFormat="false" ht="15" hidden="false" customHeight="false" outlineLevel="0" collapsed="false">
      <c r="A29" s="166"/>
      <c r="B29" s="166"/>
      <c r="C29" s="166"/>
      <c r="D29" s="160"/>
      <c r="E29" s="136"/>
      <c r="F29" s="161" t="s">
        <v>166</v>
      </c>
      <c r="G29" s="136" t="s">
        <v>159</v>
      </c>
      <c r="H29" s="162" t="n">
        <v>0.074</v>
      </c>
      <c r="I29" s="145"/>
    </row>
    <row r="30" customFormat="false" ht="15" hidden="false" customHeight="false" outlineLevel="0" collapsed="false">
      <c r="A30" s="142"/>
      <c r="B30" s="133"/>
      <c r="C30" s="167"/>
      <c r="D30" s="168"/>
      <c r="E30" s="169"/>
      <c r="F30" s="163"/>
      <c r="G30" s="164"/>
      <c r="H30" s="165"/>
      <c r="I30" s="145"/>
    </row>
    <row r="31" customFormat="false" ht="15" hidden="false" customHeight="false" outlineLevel="0" collapsed="false">
      <c r="A31" s="153"/>
      <c r="B31" s="144"/>
      <c r="C31" s="144"/>
      <c r="D31" s="144"/>
      <c r="E31" s="70"/>
      <c r="F31" s="144"/>
      <c r="G31" s="144"/>
      <c r="H31" s="144"/>
      <c r="I31" s="155"/>
    </row>
    <row r="32" customFormat="false" ht="15" hidden="false" customHeight="false" outlineLevel="0" collapsed="false">
      <c r="A32" s="133"/>
      <c r="B32" s="133"/>
      <c r="C32" s="133"/>
      <c r="D32" s="133"/>
      <c r="E32" s="156"/>
      <c r="F32" s="133"/>
      <c r="G32" s="133"/>
      <c r="H32" s="133"/>
      <c r="I32" s="133"/>
    </row>
    <row r="33" customFormat="false" ht="15" hidden="false" customHeight="false" outlineLevel="0" collapsed="false">
      <c r="A33" s="137"/>
      <c r="B33" s="139" t="s">
        <v>167</v>
      </c>
      <c r="C33" s="139"/>
      <c r="D33" s="139"/>
      <c r="E33" s="140"/>
      <c r="F33" s="139"/>
      <c r="G33" s="139"/>
      <c r="H33" s="139"/>
      <c r="I33" s="141"/>
    </row>
    <row r="34" customFormat="false" ht="15" hidden="false" customHeight="false" outlineLevel="0" collapsed="false">
      <c r="A34" s="142"/>
      <c r="B34" s="133"/>
      <c r="C34" s="167"/>
      <c r="D34" s="170"/>
      <c r="E34" s="70"/>
      <c r="F34" s="171"/>
      <c r="G34" s="70"/>
      <c r="H34" s="171"/>
      <c r="I34" s="145"/>
    </row>
    <row r="35" customFormat="false" ht="15" hidden="false" customHeight="false" outlineLevel="0" collapsed="false">
      <c r="A35" s="142"/>
      <c r="B35" s="133"/>
      <c r="C35" s="167"/>
      <c r="D35" s="172"/>
      <c r="E35" s="136"/>
      <c r="F35" s="161" t="s">
        <v>168</v>
      </c>
      <c r="G35" s="136" t="s">
        <v>159</v>
      </c>
      <c r="H35" s="173" t="n">
        <v>0.03</v>
      </c>
      <c r="I35" s="145"/>
    </row>
    <row r="36" customFormat="false" ht="15" hidden="false" customHeight="false" outlineLevel="0" collapsed="false">
      <c r="A36" s="142"/>
      <c r="B36" s="133"/>
      <c r="C36" s="167"/>
      <c r="D36" s="172"/>
      <c r="E36" s="136"/>
      <c r="F36" s="161" t="s">
        <v>169</v>
      </c>
      <c r="G36" s="136" t="s">
        <v>159</v>
      </c>
      <c r="H36" s="173" t="n">
        <v>0.0065</v>
      </c>
      <c r="I36" s="145"/>
    </row>
    <row r="37" customFormat="false" ht="15" hidden="false" customHeight="false" outlineLevel="0" collapsed="false">
      <c r="A37" s="142"/>
      <c r="B37" s="133"/>
      <c r="C37" s="167"/>
      <c r="D37" s="172"/>
      <c r="E37" s="136"/>
      <c r="F37" s="161" t="s">
        <v>170</v>
      </c>
      <c r="G37" s="136" t="s">
        <v>159</v>
      </c>
      <c r="H37" s="173" t="n">
        <v>0.015</v>
      </c>
      <c r="I37" s="145"/>
    </row>
    <row r="38" customFormat="false" ht="15" hidden="false" customHeight="false" outlineLevel="0" collapsed="false">
      <c r="A38" s="142"/>
      <c r="B38" s="133"/>
      <c r="C38" s="167"/>
      <c r="D38" s="172"/>
      <c r="E38" s="136"/>
      <c r="F38" s="161" t="s">
        <v>171</v>
      </c>
      <c r="G38" s="136" t="s">
        <v>159</v>
      </c>
      <c r="H38" s="173" t="n">
        <v>0.045</v>
      </c>
      <c r="I38" s="145"/>
    </row>
    <row r="39" customFormat="false" ht="15" hidden="false" customHeight="false" outlineLevel="0" collapsed="false">
      <c r="A39" s="142"/>
      <c r="B39" s="133"/>
      <c r="C39" s="133"/>
      <c r="D39" s="133"/>
      <c r="E39" s="150" t="s">
        <v>172</v>
      </c>
      <c r="F39" s="150"/>
      <c r="G39" s="136" t="s">
        <v>159</v>
      </c>
      <c r="H39" s="174" t="n">
        <f aca="false">SUM(H35:H38)</f>
        <v>0.0965</v>
      </c>
      <c r="I39" s="145"/>
    </row>
    <row r="40" customFormat="false" ht="15" hidden="false" customHeight="false" outlineLevel="0" collapsed="false">
      <c r="A40" s="153"/>
      <c r="B40" s="144"/>
      <c r="C40" s="144"/>
      <c r="D40" s="144"/>
      <c r="E40" s="70"/>
      <c r="F40" s="144"/>
      <c r="G40" s="144"/>
      <c r="H40" s="144"/>
      <c r="I40" s="155"/>
    </row>
    <row r="41" customFormat="false" ht="15" hidden="false" customHeight="false" outlineLevel="0" collapsed="false">
      <c r="A41" s="133"/>
      <c r="B41" s="133"/>
      <c r="C41" s="133"/>
      <c r="D41" s="133"/>
      <c r="E41" s="156"/>
      <c r="F41" s="133"/>
      <c r="G41" s="133"/>
      <c r="H41" s="133"/>
      <c r="I41" s="133"/>
    </row>
    <row r="42" customFormat="false" ht="15" hidden="false" customHeight="false" outlineLevel="0" collapsed="false">
      <c r="A42" s="133"/>
      <c r="B42" s="133"/>
      <c r="C42" s="133"/>
      <c r="D42" s="133"/>
      <c r="E42" s="156"/>
      <c r="F42" s="133"/>
      <c r="G42" s="133"/>
      <c r="H42" s="133"/>
      <c r="I42" s="133"/>
    </row>
    <row r="43" customFormat="false" ht="15" hidden="false" customHeight="false" outlineLevel="0" collapsed="false">
      <c r="A43" s="137"/>
      <c r="B43" s="139" t="s">
        <v>173</v>
      </c>
      <c r="C43" s="139"/>
      <c r="D43" s="139"/>
      <c r="E43" s="140"/>
      <c r="F43" s="139"/>
      <c r="G43" s="139"/>
      <c r="H43" s="139"/>
      <c r="I43" s="141"/>
    </row>
    <row r="44" customFormat="false" ht="15" hidden="false" customHeight="false" outlineLevel="0" collapsed="false">
      <c r="A44" s="142"/>
      <c r="B44" s="157"/>
      <c r="C44" s="133"/>
      <c r="D44" s="156"/>
      <c r="E44" s="156"/>
      <c r="F44" s="133"/>
      <c r="G44" s="156"/>
      <c r="H44" s="133"/>
      <c r="I44" s="145"/>
    </row>
    <row r="45" customFormat="false" ht="15" hidden="false" customHeight="false" outlineLevel="0" collapsed="false">
      <c r="A45" s="142"/>
      <c r="B45" s="175"/>
      <c r="C45" s="176" t="s">
        <v>8</v>
      </c>
      <c r="D45" s="177" t="s">
        <v>174</v>
      </c>
      <c r="E45" s="178" t="n">
        <v>-1</v>
      </c>
      <c r="F45" s="179" t="s">
        <v>159</v>
      </c>
      <c r="G45" s="178"/>
      <c r="H45" s="180" t="n">
        <f aca="false">ROUND(((((1+H20+H22+H23)*(1+H21)*(1+H29))/(1-H39))-1),4)</f>
        <v>0.2764</v>
      </c>
      <c r="I45" s="145"/>
    </row>
    <row r="46" customFormat="false" ht="15" hidden="false" customHeight="false" outlineLevel="0" collapsed="false">
      <c r="A46" s="142"/>
      <c r="B46" s="175"/>
      <c r="C46" s="176"/>
      <c r="D46" s="151" t="s">
        <v>175</v>
      </c>
      <c r="E46" s="178"/>
      <c r="F46" s="179"/>
      <c r="G46" s="178"/>
      <c r="H46" s="180"/>
      <c r="I46" s="145"/>
    </row>
    <row r="47" customFormat="false" ht="15" hidden="false" customHeight="false" outlineLevel="0" collapsed="false">
      <c r="A47" s="142"/>
      <c r="B47" s="181"/>
      <c r="C47" s="182"/>
      <c r="D47" s="164"/>
      <c r="E47" s="130"/>
      <c r="F47" s="183"/>
      <c r="G47" s="184"/>
      <c r="H47" s="185"/>
      <c r="I47" s="145"/>
    </row>
    <row r="48" customFormat="false" ht="15" hidden="false" customHeight="false" outlineLevel="0" collapsed="false">
      <c r="A48" s="142"/>
      <c r="B48" s="133"/>
      <c r="C48" s="133"/>
      <c r="D48" s="133"/>
      <c r="E48" s="186" t="s">
        <v>176</v>
      </c>
      <c r="F48" s="150" t="s">
        <v>177</v>
      </c>
      <c r="G48" s="151" t="s">
        <v>159</v>
      </c>
      <c r="H48" s="174" t="n">
        <f aca="false">H45</f>
        <v>0.2764</v>
      </c>
      <c r="I48" s="145"/>
    </row>
    <row r="49" customFormat="false" ht="15" hidden="false" customHeight="false" outlineLevel="0" collapsed="false">
      <c r="A49" s="153"/>
      <c r="B49" s="144"/>
      <c r="C49" s="144"/>
      <c r="D49" s="144"/>
      <c r="E49" s="70"/>
      <c r="F49" s="144"/>
      <c r="G49" s="144"/>
      <c r="H49" s="144"/>
      <c r="I49" s="155"/>
    </row>
    <row r="50" customFormat="false" ht="15" hidden="false" customHeight="false" outlineLevel="0" collapsed="false">
      <c r="A50" s="133" t="s">
        <v>178</v>
      </c>
      <c r="B50" s="133"/>
      <c r="C50" s="133"/>
      <c r="D50" s="133"/>
      <c r="E50" s="156"/>
      <c r="F50" s="133"/>
      <c r="G50" s="133"/>
      <c r="H50" s="133"/>
      <c r="I50" s="133"/>
    </row>
    <row r="51" customFormat="false" ht="15" hidden="false" customHeight="false" outlineLevel="0" collapsed="false">
      <c r="A51" s="133"/>
      <c r="B51" s="133"/>
      <c r="C51" s="133"/>
      <c r="D51" s="133"/>
      <c r="E51" s="156"/>
      <c r="F51" s="133"/>
      <c r="G51" s="133"/>
      <c r="H51" s="133"/>
      <c r="I51" s="133"/>
    </row>
    <row r="52" customFormat="false" ht="14.9" hidden="false" customHeight="false" outlineLevel="0" collapsed="false">
      <c r="A52" s="187" t="s">
        <v>179</v>
      </c>
      <c r="B52" s="187"/>
      <c r="C52" s="187"/>
      <c r="D52" s="187"/>
      <c r="E52" s="156"/>
      <c r="F52" s="133"/>
      <c r="G52" s="133"/>
      <c r="H52" s="133"/>
      <c r="I52" s="133"/>
    </row>
    <row r="53" customFormat="false" ht="15.8" hidden="false" customHeight="false" outlineLevel="0" collapsed="false">
      <c r="A53" s="133"/>
      <c r="B53" s="133"/>
      <c r="C53" s="133"/>
      <c r="D53" s="133"/>
      <c r="E53" s="156"/>
      <c r="F53" s="133"/>
      <c r="G53" s="133"/>
      <c r="H53" s="133"/>
      <c r="I53" s="133"/>
    </row>
    <row r="54" customFormat="false" ht="15.8" hidden="false" customHeight="false" outlineLevel="0" collapsed="false">
      <c r="A54" s="133"/>
      <c r="B54" s="133"/>
      <c r="C54" s="133"/>
      <c r="D54" s="133"/>
      <c r="E54" s="156"/>
      <c r="F54" s="133"/>
      <c r="G54" s="133"/>
      <c r="H54" s="133"/>
      <c r="I54" s="133"/>
    </row>
    <row r="55" customFormat="false" ht="15.8" hidden="false" customHeight="false" outlineLevel="0" collapsed="false">
      <c r="A55" s="133"/>
      <c r="B55" s="133"/>
      <c r="C55" s="133"/>
      <c r="D55" s="133"/>
      <c r="E55" s="156"/>
      <c r="F55" s="133"/>
      <c r="G55" s="133"/>
      <c r="H55" s="133"/>
      <c r="I55" s="133"/>
    </row>
    <row r="56" customFormat="false" ht="15.8" hidden="false" customHeight="false" outlineLevel="0" collapsed="false">
      <c r="A56" s="133"/>
      <c r="B56" s="133"/>
      <c r="C56" s="133"/>
      <c r="D56" s="133"/>
      <c r="E56" s="156"/>
      <c r="F56" s="133"/>
      <c r="G56" s="133"/>
      <c r="H56" s="133"/>
      <c r="I56" s="133"/>
    </row>
    <row r="57" customFormat="false" ht="15.8" hidden="false" customHeight="false" outlineLevel="0" collapsed="false">
      <c r="A57" s="133"/>
      <c r="B57" s="188"/>
      <c r="C57" s="188"/>
      <c r="D57" s="156" t="s">
        <v>180</v>
      </c>
      <c r="E57" s="156"/>
      <c r="F57" s="156"/>
      <c r="G57" s="188"/>
      <c r="H57" s="188"/>
      <c r="I57" s="133"/>
    </row>
  </sheetData>
  <sheetProtection sheet="true" password="c74b" objects="true" scenarios="true"/>
  <mergeCells count="20">
    <mergeCell ref="A2:I2"/>
    <mergeCell ref="A3:I3"/>
    <mergeCell ref="A4:I4"/>
    <mergeCell ref="A5:I5"/>
    <mergeCell ref="A9:I9"/>
    <mergeCell ref="A10:I10"/>
    <mergeCell ref="A11:I11"/>
    <mergeCell ref="A20:C20"/>
    <mergeCell ref="A21:C21"/>
    <mergeCell ref="A22:C22"/>
    <mergeCell ref="A23:C23"/>
    <mergeCell ref="A29:C29"/>
    <mergeCell ref="E39:F39"/>
    <mergeCell ref="B45:B46"/>
    <mergeCell ref="C45:C46"/>
    <mergeCell ref="E45:E46"/>
    <mergeCell ref="F45:F46"/>
    <mergeCell ref="G45:G46"/>
    <mergeCell ref="H45:H46"/>
    <mergeCell ref="D57:F57"/>
  </mergeCells>
  <printOptions headings="false" gridLines="false" gridLinesSet="true" horizontalCentered="tru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24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2016-12-08T10:40:22Z</dcterms:created>
  <dc:creator>Fábio Corrêa Gasparetto</dc:creator>
  <dc:language>pt-BR</dc:language>
  <cp:lastPrinted>2016-12-19T12:56:15Z</cp:lastPrinted>
  <dcterms:modified xsi:type="dcterms:W3CDTF">2017-03-22T08:57:57Z</dcterms:modified>
  <cp:revision>29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