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53.png" ContentType="image/png"/>
  <Override PartName="/xl/media/image54.png" ContentType="image/png"/>
  <Override PartName="/xl/media/image55.png" ContentType="image/png"/>
  <Override PartName="/xl/media/image56.png" ContentType="image/png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_rels/externalLink3.xml.rels" ContentType="application/vnd.openxmlformats-package.relationships+xml"/>
  <Override PartName="/xl/externalLinks/_rels/externalLink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3"/>
  </bookViews>
  <sheets>
    <sheet name="RESUMO" sheetId="1" state="visible" r:id="rId2"/>
    <sheet name="CRONOG.FÍSICO-FINANCEIRO" sheetId="2" state="visible" r:id="rId3"/>
    <sheet name="PLANILHA ORÇAMENTO" sheetId="3" state="visible" r:id="rId4"/>
    <sheet name="BDI_serviço" sheetId="4" state="visible" r:id="rId5"/>
    <sheet name="Cronograma" sheetId="5" state="hidden" r:id="rId6"/>
  </sheets>
  <externalReferences>
    <externalReference r:id="rId7"/>
    <externalReference r:id="rId8"/>
  </externalReferences>
  <definedNames>
    <definedName function="false" hidden="false" localSheetId="3" name="_xlnm.Print_Area" vbProcedure="false">BDI_serviço!$A$1:$I$75</definedName>
    <definedName function="false" hidden="false" localSheetId="1" name="_xlnm.Print_Area" vbProcedure="false">'CRONOG.FÍSICO-FINANCEIRO'!$A$1:$L$26</definedName>
    <definedName function="false" hidden="false" localSheetId="1" name="_xlnm.Print_Titles" vbProcedure="false">'CRONOG.FÍSICO-FINANCEIRO'!$A:$D</definedName>
    <definedName function="false" hidden="false" localSheetId="2" name="_xlnm.Print_Area" vbProcedure="false">'PLANILHA ORÇAMENTO'!$A$1:$L$52</definedName>
    <definedName function="false" hidden="false" localSheetId="2" name="_xlnm.Print_Titles" vbProcedure="false">'PLANILHA ORÇAMENTO'!$1:$9</definedName>
    <definedName function="false" hidden="false" name="BDI" vbProcedure="false">[3]INSUMOS!$T$7</definedName>
    <definedName function="false" hidden="false" name="MULTIPLICADOR" vbProcedure="false">[3]INSUMOS!$T$6</definedName>
    <definedName function="false" hidden="false" name="TOTAL" vbProcedure="false">[3]'Planilha de Orçamento'!$O$2144</definedName>
    <definedName function="false" hidden="false" name="ÁREA" vbProcedure="false">[1]resumo!#REF!</definedName>
    <definedName function="false" hidden="false" localSheetId="1" name="Print_Area_0" vbProcedure="false">'CRONOG.FÍSICO-FINANCEIRO'!$A$1:$L$26</definedName>
    <definedName function="false" hidden="false" localSheetId="1" name="Print_Titles_0" vbProcedure="false">'CRONOG.FÍSICO-FINANCEIRO'!$A:$D</definedName>
    <definedName function="false" hidden="false" localSheetId="1" name="_xlnm.Print_Area" vbProcedure="false">'CRONOG.FÍSICO-FINANCEIRO'!$A$1:$L$26</definedName>
    <definedName function="false" hidden="false" localSheetId="1" name="_xlnm.Print_Area_0" vbProcedure="false">'CRONOG.FÍSICO-FINANCEIRO'!$A$1:$L$26</definedName>
    <definedName function="false" hidden="false" localSheetId="1" name="_xlnm.Print_Titles" vbProcedure="false">'CRONOG.FÍSICO-FINANCEIRO'!$A:$D</definedName>
    <definedName function="false" hidden="false" localSheetId="1" name="_xlnm.Print_Titles_0" vbProcedure="false">'CRONOG.FÍSICO-FINANCEIRO'!$A:$D</definedName>
    <definedName function="false" hidden="false" localSheetId="2" name="Print_Area_0" vbProcedure="false">'PLANILHA ORÇAMENTO'!$A$1:$L$52</definedName>
    <definedName function="false" hidden="false" localSheetId="2" name="Print_Titles_0" vbProcedure="false">'PLANILHA ORÇAMENTO'!$1:$9</definedName>
    <definedName function="false" hidden="false" localSheetId="2" name="_xlnm.Print_Area" vbProcedure="false">'PLANILHA ORÇAMENTO'!$A$1:$L$52</definedName>
    <definedName function="false" hidden="false" localSheetId="2" name="_xlnm.Print_Area_0" vbProcedure="false">'PLANILHA ORÇAMENTO'!$A$1:$L$52</definedName>
    <definedName function="false" hidden="false" localSheetId="2" name="_xlnm.Print_Titles" vbProcedure="false">'PLANILHA ORÇAMENTO'!$1:$9</definedName>
    <definedName function="false" hidden="false" localSheetId="2" name="_xlnm.Print_Titles_0" vbProcedure="false">'PLANILHA ORÇAMENTO'!$1:$9</definedName>
    <definedName function="false" hidden="false" localSheetId="3" name="Print_Area_0" vbProcedure="false">BDI_serviço!$A$1:$I$75</definedName>
    <definedName function="false" hidden="false" localSheetId="3" name="_xlnm.Print_Area" vbProcedure="false">BDI_serviço!$A$1:$I$75</definedName>
    <definedName function="false" hidden="false" localSheetId="3" name="_xlnm.Print_Area_0" vbProcedure="false">BDI_serviço!$A$1:$I$75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<sst xmlns="http://schemas.openxmlformats.org/spreadsheetml/2006/main" count="284" uniqueCount="119">
  <si>
    <t>Instituto Federal da Fronteira Sul</t>
  </si>
  <si>
    <t>Secretaria Especial de Obras - SEO</t>
  </si>
  <si>
    <t>Obra: 2 Etapa de Infraestrutura Urbana</t>
  </si>
  <si>
    <t>Data Base: Novembro/2013</t>
  </si>
  <si>
    <t>R$</t>
  </si>
  <si>
    <t>TOTAL</t>
  </si>
  <si>
    <t>Escada metálica - caracol, degrau em chapa xadrez e larg. 60cm, requadro cant. 50x50mm pilares em tubos de aço Ø100mm e Ø20mm, corrimão executado em tubo de aço Ø40mm com altura de 90cm</t>
  </si>
  <si>
    <t>ASSESSORIA DE INFRAESTRUTURA E GESTÃO AMBIENTAL</t>
  </si>
  <si>
    <t>CAMPUS ERECHIM</t>
  </si>
  <si>
    <t>Perfuração de poço artesiano</t>
  </si>
  <si>
    <t>CRONOGRAMA FÍSICO / FINANCEIRO</t>
  </si>
  <si>
    <t>Item</t>
  </si>
  <si>
    <t>DESCRIÇÃO DO SERVIÇO</t>
  </si>
  <si>
    <t>VALOR TOTAL</t>
  </si>
  <si>
    <t>MÊS 01</t>
  </si>
  <si>
    <t>MÊS 02</t>
  </si>
  <si>
    <t>MÊS 03</t>
  </si>
  <si>
    <t>%</t>
  </si>
  <si>
    <t> </t>
  </si>
  <si>
    <t>____________________________</t>
  </si>
  <si>
    <t>UNIVERSIDADE FEDERAL DA FRONTEIRA SUL</t>
  </si>
  <si>
    <t>CAMPUS ERECHIM - RS</t>
  </si>
  <si>
    <t>PERFURAÇÃO DE POÇO ARTESIANO</t>
  </si>
  <si>
    <t>ORÇAMENTO</t>
  </si>
  <si>
    <t>ITEM</t>
  </si>
  <si>
    <t>Referência</t>
  </si>
  <si>
    <t>DESCRIÇÃO SERVIÇO</t>
  </si>
  <si>
    <t>UNID.</t>
  </si>
  <si>
    <t>QUANT.</t>
  </si>
  <si>
    <t>P.UNIT.</t>
  </si>
  <si>
    <t>P.TOTAL</t>
  </si>
  <si>
    <t>BDI</t>
  </si>
  <si>
    <t>P.TOTAL C/ BDI</t>
  </si>
  <si>
    <t>%ITEM</t>
  </si>
  <si>
    <t>% Desconto</t>
  </si>
  <si>
    <t>Perfuração de poço artesiano (novo)</t>
  </si>
  <si>
    <t>.</t>
  </si>
  <si>
    <t>Mercado</t>
  </si>
  <si>
    <t>Perfuração de poço artesiano, bitola de 6.1/2”. Profundidade até 100 metros</t>
  </si>
  <si>
    <t>m</t>
  </si>
  <si>
    <t>Perfuração de poço artesiano, bitola de 6.1/2”. Profundidade de 100 até 200 metros</t>
  </si>
  <si>
    <t>Perfuração de poço artesiano, bitola de 6.1/2”. Profundidade de 200 até 300 metros</t>
  </si>
  <si>
    <t>Instalação de revestimento em PVC geomecânico tipo DN 154 Standard (6") reforçado, com ranhuras, até 40 metros ou até a profundidade definida pelo acompanhamento de responsável técnico (Geólogo ou Engenheiro de Minas)</t>
  </si>
  <si>
    <t>Cimentação do espaço anelar entre o tubo de revestimento interno e a própria perfuração, acompanhando toda a profundidade que receber o revestimento. Inclui a instalação de sapata</t>
  </si>
  <si>
    <t>un</t>
  </si>
  <si>
    <t>Instalação de laje sanitária de proteção nas dimensões de 1,0 x 1,0 x 0,15m</t>
  </si>
  <si>
    <t>Tubulação de recalque, da bomba até a boca do poço, em aço galvanizado, com bitola de 1.1/2”</t>
  </si>
  <si>
    <t>Válvula intermediária 1.1/2”</t>
  </si>
  <si>
    <r>
      <rPr>
        <sz val="12"/>
        <color rgb="FF000000"/>
        <rFont val="Calibri"/>
        <family val="2"/>
        <charset val="1"/>
      </rPr>
      <t>Hidrômetro horizontal dimensionado conforme vazão e pressão no ponto do cavalete (Qn entre 10-15 m</t>
    </r>
    <r>
      <rPr>
        <sz val="12"/>
        <color rgb="FF000000"/>
        <rFont val="Calibri"/>
        <family val="2"/>
        <charset val="1"/>
      </rPr>
      <t>3/h e Pressão de Trabalho em torno de 16 Bar)</t>
    </r>
  </si>
  <si>
    <t>Válvula de retenção horizontal tipo portinhola (abertura completa) em aço galvanizado ou latão 2”</t>
  </si>
  <si>
    <t>Tê de redução 50x25x50 em aço galvanizado</t>
  </si>
  <si>
    <t>Luvas 1.1/2”, em aço galvanizado</t>
  </si>
  <si>
    <t>Curva fêmea 1.1/2”, em aço galvanizado</t>
  </si>
  <si>
    <t>União rosqueável 1.1/2”, em aço galvanizado</t>
  </si>
  <si>
    <t>União rosqueável, 50mm, em PVC</t>
  </si>
  <si>
    <t>Niple duplo, 1.1/2”, em aço galvanizado</t>
  </si>
  <si>
    <t>Tampa do poço, em aço, 6.1/2”</t>
  </si>
  <si>
    <t>Cabo elétrico 4x10 mm</t>
  </si>
  <si>
    <r>
      <rPr>
        <sz val="12"/>
        <color rgb="FF000000"/>
        <rFont val="Calibri"/>
        <family val="2"/>
        <charset val="1"/>
      </rPr>
      <t>Conjunto quadro elétrico e motobomba:
</t>
    </r>
    <r>
      <rPr>
        <vertAlign val="superscript"/>
        <sz val="12"/>
        <rFont val="Calibri"/>
        <family val="2"/>
        <charset val="1"/>
      </rPr>
      <t>- quadro de comando trifásico, dimensionado conforme capacidade/necessidade da bomba instalada. O quadro de comando deve conter inversor de frequência adequado à potência da motobomba. Inclui também instalação de chave boia no reservatório, ligada ao quadro de comando.
</t>
    </r>
    <r>
      <rPr>
        <sz val="12"/>
        <color rgb="FF000000"/>
        <rFont val="Calibri"/>
        <family val="2"/>
        <charset val="1"/>
      </rPr>
      <t>- o modelo de bomba a ser instalada no interior do poço  será de 6”, e deve ser dimensionada visando atender a vazão entre 6 e 10 m</t>
    </r>
    <r>
      <rPr>
        <sz val="12"/>
        <color rgb="FF000000"/>
        <rFont val="Calibri"/>
        <family val="2"/>
        <charset val="1"/>
      </rPr>
      <t>3/h para uma altura geométrica a ser definida. Pode-se utilizar (apenas) como referência de preço e qualidade, a bomba submersa de 6”, marca Vanbro, série VBOP61, modelo VBOP.61X.16.080.Y</t>
    </r>
  </si>
  <si>
    <t>Instalação de tubulação adutora em material de PVC, DN 50mm, até no reservatório (Bloco A) ou até estabelecer ligação com a adutora existente, devendo arcar com todos os dispositivos hidráulicos necessários, bem como, com os serviços de escavação</t>
  </si>
  <si>
    <t>Instalação de perímetro de proteção do poço: estrutura de aço em formato/volume retangular nas dimensões de 1,80m (comprimento) x 1,25m (largura) x 1,10m (altura). As laterais e parte superior podem ser formadas por tela malhada (tipo ottis) com soldagem nas arrestas de sustentação da estrutura. As arrestas de sustentação devem ser formadas por perfis de aço e/ou tubos cilíndricos de aço, com bitola mínima de 32 mm. A caixa de proteção deve contar com tubo/perfil de reforço a cada 60 cm, no sentido de seu comprimento (laterais e parte superior). A parte superior deve possuir dobradiça que permita abertura para manutenção, além de cadeado para fechamento. Observar imagem ilustrativa no Anexo A.
A estrutura deve ser fixada em base de concreto em quatro pontos, com dispositivo que permita sua retirada em caso de manutenção do poço</t>
  </si>
  <si>
    <t>Tubo auxiliar de monitoramento de nível: Instalação de coluna de PVC 3/4" até 1 m antes do crivo do conjunto motobomba, para medição de nível dinâmico.</t>
  </si>
  <si>
    <t>Fornecimento de equipamento medidor de nível: Composto de um carretel com armação auto suportante, cabo elétrico tipo fita, marcado, pelo menos, a cada 0.5 metro, tendo em uma extremidade um eletrodo sensor e na outra, um sistema eletrônico para sinalização sonora e visual simultâneas quando do contato do eletrodo com a água, acionado por uma bateria. Diâmetro da sonda de aproximadamente 12 mm. Comprimento do cabo de até 300 metros. Se a profundidade do poço ficar significativamente inferior ao estabelecido, o produto sofrerá um desconto proporcional.</t>
  </si>
  <si>
    <t>
un</t>
  </si>
  <si>
    <t>
1</t>
  </si>
  <si>
    <r>
      <rPr>
        <i val="true"/>
        <sz val="12"/>
        <rFont val="Calibri"/>
        <family val="2"/>
        <charset val="1"/>
      </rPr>
      <t>Outorga de uso da água: 
</t>
    </r>
    <r>
      <rPr>
        <sz val="12"/>
        <rFont val="Calibri"/>
        <family val="2"/>
        <charset val="1"/>
      </rPr>
      <t>A empresa contratada deverá fornecer serviço de Geólogo ou Engenheiro de Minas para realizar todos os estudos e providências necessárias junto ao Departamento de Recursos Hídricos, de forma a obter “</t>
    </r>
    <r>
      <rPr>
        <sz val="12"/>
        <rFont val="Calibri"/>
        <family val="2"/>
        <charset val="1"/>
      </rPr>
      <t>Autorização prévia, Cadastro de Poço e Outorga de uso da água subterrânea”. O responsável técnico deverá completar o Termo de Referência, Ficha Cadastral, Check List, ou qualquer outro documento requerido pelo DRH, para a finalidade de outorga. É explicitamente necessária a caracterização hidrogeológica, teste de vazão, análise físico-química e bacteriológica da água do poço, conforme Termo de Referência exigido pelo órgão responsável</t>
    </r>
  </si>
  <si>
    <t>Outorga de poço  artesiano (existente)</t>
  </si>
  <si>
    <r>
      <rPr>
        <sz val="11"/>
        <rFont val="Arial"/>
        <family val="2"/>
        <charset val="1"/>
      </rPr>
      <t>Tubo auxiliar de monitoramento de nível: Instalação de coluna de PVC 3/4" até 1 m antes do crivo do conjunto motobomba, para medição de nível dinâmico e</t>
    </r>
    <r>
      <rPr>
        <sz val="11"/>
        <rFont val="Arial"/>
        <family val="2"/>
        <charset val="1"/>
      </rPr>
      <t>m poço artesiano preexistente. Profundidade do poço de 66 metros</t>
    </r>
  </si>
  <si>
    <r>
      <rPr>
        <u val="single"/>
        <sz val="11"/>
        <rFont val="Calibri"/>
        <family val="2"/>
        <charset val="1"/>
      </rPr>
      <t>Outorga de uso da água: 
</t>
    </r>
    <r>
      <rPr>
        <sz val="11"/>
        <rFont val="Calibri"/>
        <family val="2"/>
        <charset val="1"/>
      </rPr>
      <t>Serviço de Geólogo ou Engenheiro de Minas para realizar todos os estudos e providências necessárias junto ao Departamento de Recursos Hídricos, a fim de </t>
    </r>
    <r>
      <rPr>
        <i val="true"/>
        <sz val="11"/>
        <rFont val="Calibri"/>
        <family val="2"/>
        <charset val="1"/>
      </rPr>
      <t>regularização de poço artesiano preexistente</t>
    </r>
    <r>
      <rPr>
        <sz val="11"/>
        <rFont val="Calibri"/>
        <family val="2"/>
        <charset val="1"/>
      </rPr>
      <t>, de forma a obter “</t>
    </r>
    <r>
      <rPr>
        <i val="true"/>
        <sz val="11"/>
        <rFont val="Calibri"/>
        <family val="2"/>
        <charset val="1"/>
      </rPr>
      <t>Outorga</t>
    </r>
    <r>
      <rPr>
        <sz val="11"/>
        <rFont val="Calibri"/>
        <family val="2"/>
        <charset val="1"/>
      </rPr>
      <t> </t>
    </r>
    <r>
      <rPr>
        <sz val="11"/>
        <rFont val="Calibri"/>
        <family val="2"/>
        <charset val="1"/>
      </rPr>
      <t>de uso da água subterrânea”. O responsável técnico deverá completar o Termo de Referência, Ficha Cadastral, Check List, ou qualquer outro documento requerido pelo DRH, para a finalidade de outorga</t>
    </r>
  </si>
  <si>
    <t>Tamponamento de poço artesiano (abandonado)</t>
  </si>
  <si>
    <t>Tamponamento de poço artesiano preexistente: Profundidade do poço de 120 metros, diâmetro interno de 150 mm. Deverá ser introduzida brita n 1 no canal até superar a altura das entradas de água do poço. A parte superior do poço deverá ser preenchida com argamassa</t>
  </si>
  <si>
    <t>Referências:</t>
  </si>
  <si>
    <t>Valores de mercado conforme anexos</t>
  </si>
  <si>
    <t>_________________, ___ de _____________ de 2018</t>
  </si>
  <si>
    <t>__________________________________________________</t>
  </si>
  <si>
    <t>COMPOSIÇÃO ANALÍTICA - BDI                                                                                                                                                                      </t>
  </si>
  <si>
    <t>Serviço                                                                                                                                                      </t>
  </si>
  <si>
    <t>CUSTO DIRETO (CD)</t>
  </si>
  <si>
    <t>Custos Diretos do Projeto - Planilha Orçamentária</t>
  </si>
  <si>
    <t>CD</t>
  </si>
  <si>
    <t>=</t>
  </si>
  <si>
    <t>DESPESAS INDIRETAS (DI) (% sobre o Custo Direto)</t>
  </si>
  <si>
    <t>Administração central (AC)=</t>
  </si>
  <si>
    <t>Despesas financeiras (DF)=</t>
  </si>
  <si>
    <t>Seguro + Garantia (S+G)=</t>
  </si>
  <si>
    <t>Risco (R)=</t>
  </si>
  <si>
    <t>LUCRO (ou Benefícios)</t>
  </si>
  <si>
    <t>Lucro (L)</t>
  </si>
  <si>
    <t>DESPESAS COM TRIBUTOS/IMPOSTOS  (% sobre o faturamento ou valor do contrato)</t>
  </si>
  <si>
    <t>COFINS</t>
  </si>
  <si>
    <t>PIS</t>
  </si>
  <si>
    <t>ISS (Erechim-RS)</t>
  </si>
  <si>
    <t>CPRB</t>
  </si>
  <si>
    <t>Impostos (I%)</t>
  </si>
  <si>
    <t>BDI (Benefícios e despesas indiretas)</t>
  </si>
  <si>
    <t>BDI = </t>
  </si>
  <si>
    <t>(1+AC+S+R+G)x(1+DF)x(1+L)</t>
  </si>
  <si>
    <t>(1-I)</t>
  </si>
  <si>
    <t>Em forma percentual:  </t>
  </si>
  <si>
    <t>BDI ADOTADO</t>
  </si>
  <si>
    <t>Obs: Fórmula do BDI de acordo com o Acórdão do TCU 2622/2013.</t>
  </si>
  <si>
    <t>RESUMO DAS PARCELAS</t>
  </si>
  <si>
    <t>CUSTO DIRETO</t>
  </si>
  <si>
    <t>DESPESAS INDIRETAS</t>
  </si>
  <si>
    <t>ADMINISTRAÇÃO CENTRAL</t>
  </si>
  <si>
    <t>DESPESAS FINANCEIRAS</t>
  </si>
  <si>
    <t>IMPREVISTOS E CONTINGÊNCIAS</t>
  </si>
  <si>
    <t>RISCO</t>
  </si>
  <si>
    <t>LUCRO</t>
  </si>
  <si>
    <t>ISS</t>
  </si>
  <si>
    <t>PREÇO DE VENDA ou PREÇO GLOBAL</t>
  </si>
  <si>
    <t>Assinatura</t>
  </si>
  <si>
    <t>Considerou-se o ISS cobrado pela prefeitura (2%) sobre os serviços (40% do valor do contrato) Lei 137/2004 Passo Fundo</t>
  </si>
  <si>
    <t>REFORMA PLATAFORMA ELEVATÓRIA</t>
  </si>
  <si>
    <t>REFORMA DA PLATAFORMA</t>
  </si>
  <si>
    <t>Daniel Espig</t>
  </si>
  <si>
    <t>Engenheiro Mecânico</t>
  </si>
  <si>
    <t>CREA/SC114137-1</t>
  </si>
  <si>
    <t>SIAPE 1940221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</si>
</sst>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MMMM\-YYYY;@"/>
    <numFmt numFmtId="166" formatCode="_-* #,##0.00_-;\-* #,##0.00_-;_-* \-??_-;_-@_-"/>
    <numFmt numFmtId="167" formatCode="_(* #,##0.00_);_(* \(#,##0.00\);_(* \-??_);_(@_)"/>
    <numFmt numFmtId="168" formatCode="0"/>
    <numFmt numFmtId="169" formatCode="@"/>
    <numFmt numFmtId="170" formatCode="0.00%"/>
    <numFmt numFmtId="171" formatCode="0%"/>
    <numFmt numFmtId="172" formatCode="0.00"/>
    <numFmt numFmtId="173" formatCode="_-&quot;R$ &quot;* #,##0.00_-;&quot;-R$ &quot;* #,##0.00_-;_-&quot;R$ &quot;* \-??_-;_-@_-"/>
    <numFmt numFmtId="174" formatCode="#,##0.00"/>
    <numFmt numFmtId="175" formatCode="DDDD&quot;, &quot;MMMM\ DD&quot;, &quot;YYYY"/>
    <numFmt numFmtId="176" formatCode="#,##0"/>
    <numFmt numFmtId="177" formatCode="MMM\-YY;@"/>
    <numFmt numFmtId="178" formatCode="&quot;R$ &quot;#,##0.00"/>
    <numFmt numFmtId="179" formatCode="0.0000%"/>
    <numFmt numFmtId="180" formatCode="[$R$-416]\ #,##0.00;[RED]\-[$R$-416]\ #,##0.00"/>
    <numFmt numFmtId="181" formatCode="0.0000"/>
    <numFmt numFmtId="182" formatCode="_(&quot;R$ &quot;* #,##0.00_);_(&quot;R$ &quot;* \(#,##0.00\);_(&quot;R$ &quot;* \-??_);_(@_)"/>
    <numFmt numFmtId="183" formatCode="_-* #,##0.0000_-;\-* #,##0.0000_-;_-* \-??_-;_-@_-"/>
  </numFmts>
  <fonts count="3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sz val="10"/>
      <name val="Calibri"/>
      <family val="2"/>
      <charset val="1"/>
    </font>
    <font>
      <b val="true"/>
      <sz val="12"/>
      <color rgb="FF000000"/>
      <name val="Calibri"/>
      <family val="2"/>
    </font>
    <font>
      <b val="true"/>
      <sz val="11"/>
      <color rgb="FF000000"/>
      <name val="Calibri"/>
      <family val="2"/>
    </font>
    <font>
      <sz val="11"/>
      <name val="Calibri"/>
      <family val="2"/>
    </font>
    <font>
      <b val="true"/>
      <sz val="12"/>
      <name val="Calibri"/>
      <family val="2"/>
      <charset val="1"/>
    </font>
    <font>
      <b val="true"/>
      <sz val="12"/>
      <color rgb="FF3333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vertAlign val="superscript"/>
      <sz val="12"/>
      <name val="Arial"/>
      <family val="2"/>
      <charset val="1"/>
    </font>
    <font>
      <sz val="12"/>
      <name val="Calibri"/>
      <family val="2"/>
      <charset val="1"/>
    </font>
    <font>
      <vertAlign val="superscript"/>
      <sz val="12"/>
      <name val="Calibri"/>
      <family val="2"/>
      <charset val="1"/>
    </font>
    <font>
      <i val="true"/>
      <sz val="12"/>
      <name val="Calibri"/>
      <family val="2"/>
      <charset val="1"/>
    </font>
    <font>
      <u val="single"/>
      <sz val="11"/>
      <name val="Arial"/>
      <family val="2"/>
      <charset val="1"/>
    </font>
    <font>
      <sz val="11"/>
      <name val="Arial"/>
      <family val="2"/>
      <charset val="1"/>
    </font>
    <font>
      <sz val="11"/>
      <name val="Calibri"/>
      <family val="2"/>
      <charset val="1"/>
    </font>
    <font>
      <u val="single"/>
      <sz val="11"/>
      <name val="Calibri"/>
      <family val="2"/>
      <charset val="1"/>
    </font>
    <font>
      <i val="true"/>
      <sz val="11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 val="true"/>
      <sz val="8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008000"/>
        <bgColor rgb="FF008080"/>
      </patternFill>
    </fill>
    <fill>
      <patternFill patternType="solid">
        <fgColor rgb="FFDDD9C3"/>
        <bgColor rgb="FFC0C0C0"/>
      </patternFill>
    </fill>
  </fills>
  <borders count="5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medium"/>
      <top/>
      <bottom style="thick"/>
      <diagonal/>
    </border>
    <border diagonalUp="false" diagonalDown="false">
      <left style="medium"/>
      <right/>
      <top style="thick"/>
      <bottom/>
      <diagonal/>
    </border>
    <border diagonalUp="false" diagonalDown="false">
      <left/>
      <right/>
      <top style="thick"/>
      <bottom style="medium"/>
      <diagonal/>
    </border>
    <border diagonalUp="false" diagonalDown="false">
      <left/>
      <right/>
      <top style="thick"/>
      <bottom/>
      <diagonal/>
    </border>
    <border diagonalUp="false" diagonalDown="false">
      <left/>
      <right style="medium"/>
      <top style="thick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2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6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2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9" fontId="6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6" fillId="2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2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2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2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2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2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2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9" fillId="2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2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2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2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9" fillId="2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9" fillId="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0" borderId="2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2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2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2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2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9" fillId="2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0" borderId="2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2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2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2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2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9" fillId="2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9" fillId="0" borderId="2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2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2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2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2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2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3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4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9" fillId="4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0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4" fillId="2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5" fontId="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1" fontId="6" fillId="0" borderId="0" xfId="19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15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2" borderId="3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5" fillId="2" borderId="3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5" fillId="2" borderId="3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2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15" fillId="2" borderId="22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5" fillId="2" borderId="2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5" fillId="2" borderId="2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5" fillId="2" borderId="2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2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15" fillId="5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5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5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5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15" fillId="5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15" fillId="5" borderId="25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5" fillId="5" borderId="2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7" fillId="5" borderId="2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5" borderId="2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0" fillId="0" borderId="2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7" fillId="0" borderId="2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2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2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7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7" fillId="0" borderId="0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3" fontId="7" fillId="0" borderId="0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0" fontId="7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0" fontId="7" fillId="6" borderId="0" xfId="19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0" fillId="0" borderId="25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5" fillId="5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5" fillId="5" borderId="2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9" fillId="0" borderId="28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7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2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1" fontId="7" fillId="0" borderId="0" xfId="17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8" fontId="15" fillId="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7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17" fillId="5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7" fillId="5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7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7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0" borderId="3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7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9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8" fontId="7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4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9" fillId="0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30" fillId="0" borderId="43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4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2" fillId="0" borderId="4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0" fillId="0" borderId="3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0" fillId="0" borderId="4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2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2" fontId="32" fillId="0" borderId="3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3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29" fillId="0" borderId="3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0" fillId="0" borderId="4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0" fillId="0" borderId="4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4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32" fillId="0" borderId="4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29" fillId="0" borderId="4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0" borderId="4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29" fillId="0" borderId="3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0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0" fillId="0" borderId="4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0" fillId="0" borderId="4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0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2" fontId="3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2" fontId="31" fillId="0" borderId="4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3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2" fontId="33" fillId="0" borderId="4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4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2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4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2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2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2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2" borderId="4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9" fillId="0" borderId="4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3" borderId="4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3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38"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3.xml"/><Relationship Id="rId8" Type="http://schemas.openxmlformats.org/officeDocument/2006/relationships/externalLink" Target="externalLinks/externalLink2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5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5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5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150840</xdr:colOff>
      <xdr:row>0</xdr:row>
      <xdr:rowOff>105120</xdr:rowOff>
    </xdr:from>
    <xdr:to>
      <xdr:col>0</xdr:col>
      <xdr:colOff>855000</xdr:colOff>
      <xdr:row>4</xdr:row>
      <xdr:rowOff>134640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150840" y="105120"/>
          <a:ext cx="704160" cy="1050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10</xdr:col>
      <xdr:colOff>704520</xdr:colOff>
      <xdr:row>0</xdr:row>
      <xdr:rowOff>82800</xdr:rowOff>
    </xdr:from>
    <xdr:to>
      <xdr:col>11</xdr:col>
      <xdr:colOff>393840</xdr:colOff>
      <xdr:row>4</xdr:row>
      <xdr:rowOff>237240</xdr:rowOff>
    </xdr:to>
    <xdr:sp>
      <xdr:nvSpPr>
        <xdr:cNvPr id="1" name="CustomShape 1"/>
        <xdr:cNvSpPr/>
      </xdr:nvSpPr>
      <xdr:spPr>
        <a:xfrm>
          <a:off x="12575520" y="82800"/>
          <a:ext cx="927720" cy="1175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UFFS</a:t>
          </a:r>
          <a:endParaRPr/>
        </a:p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Folha</a:t>
          </a:r>
          <a:endParaRPr/>
        </a:p>
        <a:p>
          <a:pPr>
            <a:lnSpc>
              <a:spcPct val="2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n°</a:t>
          </a: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__________________</a:t>
          </a:r>
          <a:endParaRPr/>
        </a:p>
        <a:p>
          <a:pPr>
            <a:lnSpc>
              <a:spcPct val="100000"/>
            </a:lnSpc>
          </a:pP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36360</xdr:colOff>
      <xdr:row>0</xdr:row>
      <xdr:rowOff>0</xdr:rowOff>
    </xdr:from>
    <xdr:to>
      <xdr:col>2</xdr:col>
      <xdr:colOff>250920</xdr:colOff>
      <xdr:row>5</xdr:row>
      <xdr:rowOff>65160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36360" y="0"/>
          <a:ext cx="709560" cy="1017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273240</xdr:colOff>
      <xdr:row>0</xdr:row>
      <xdr:rowOff>0</xdr:rowOff>
    </xdr:from>
    <xdr:to>
      <xdr:col>2</xdr:col>
      <xdr:colOff>367920</xdr:colOff>
      <xdr:row>5</xdr:row>
      <xdr:rowOff>56880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892080" y="0"/>
          <a:ext cx="713880" cy="1009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230760</xdr:colOff>
      <xdr:row>0</xdr:row>
      <xdr:rowOff>153360</xdr:rowOff>
    </xdr:from>
    <xdr:to>
      <xdr:col>1</xdr:col>
      <xdr:colOff>315720</xdr:colOff>
      <xdr:row>3</xdr:row>
      <xdr:rowOff>142200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230760" y="153360"/>
          <a:ext cx="427680" cy="75456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RANCI~1.ANZ/AppData/Local/Temp/Rar$DIa0.862/emmer/AppData/Local/Temp/DANIEL~1.ESP/AppData/Local/Temp/INFRA_PF_ORCAMENTO_ELETRICO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3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CRONOG.FÍSICO-FINANCEIRO"/>
      <sheetName val="PLANILHA ORÇAMENTO"/>
      <sheetName val="CURVA_ABC_PADRAO"/>
      <sheetName val="CURVA_ABC"/>
      <sheetName val="CRONOGRAMA"/>
      <sheetName val="BDI"/>
    </sheetNames>
    <sheetDataSet>
      <sheetData sheetId="0"/>
      <sheetData sheetId="1"/>
      <sheetData sheetId="2">
        <row r="1">
          <cell r="A1" t="str">
            <v>UNIVERSIDADE FEDERAL DA FRONTEIRA SUL</v>
          </cell>
        </row>
        <row r="2">
          <cell r="A2" t="str">
            <v>SECRETARIA ESPECIAL DE OBRAS</v>
          </cell>
        </row>
        <row r="3">
          <cell r="A3" t="str">
            <v>CAMPUS PASSO FUNDO - RS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0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3.51020408163265"/>
    <col collapsed="false" hidden="false" max="2" min="2" style="0" width="30.780612244898"/>
    <col collapsed="false" hidden="false" max="3" min="3" style="0" width="45.6275510204082"/>
    <col collapsed="false" hidden="false" max="4" min="4" style="1" width="8.36734693877551"/>
    <col collapsed="false" hidden="false" max="5" min="5" style="0" width="19.5714285714286"/>
    <col collapsed="false" hidden="false" max="6" min="6" style="0" width="9.04591836734694"/>
    <col collapsed="false" hidden="false" max="7" min="7" style="0" width="12.9591836734694"/>
    <col collapsed="false" hidden="false" max="1025" min="8" style="0" width="8.77551020408163"/>
  </cols>
  <sheetData>
    <row r="1" customFormat="false" ht="15" hidden="false" customHeight="true" outlineLevel="0" collapsed="false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</row>
    <row r="2" customFormat="false" ht="13.8" hidden="false" customHeight="false" outlineLevel="0" collapsed="false">
      <c r="A2" s="2" t="s">
        <v>1</v>
      </c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4"/>
    </row>
    <row r="3" customFormat="false" ht="13.8" hidden="false" customHeight="false" outlineLevel="0" collapsed="false">
      <c r="A3" s="2" t="s">
        <v>2</v>
      </c>
      <c r="B3" s="5"/>
      <c r="C3" s="5"/>
      <c r="D3" s="5"/>
      <c r="E3" s="5"/>
      <c r="F3" s="4"/>
      <c r="G3" s="4"/>
      <c r="H3" s="4"/>
      <c r="I3" s="4"/>
      <c r="J3" s="4"/>
      <c r="K3" s="4"/>
      <c r="L3" s="4"/>
      <c r="M3" s="4"/>
    </row>
    <row r="4" customFormat="false" ht="13.8" hidden="false" customHeight="false" outlineLevel="0" collapsed="false">
      <c r="A4" s="2"/>
      <c r="B4" s="5"/>
      <c r="C4" s="5"/>
      <c r="D4" s="5"/>
      <c r="E4" s="5"/>
      <c r="F4" s="4"/>
      <c r="G4" s="4"/>
      <c r="H4" s="4"/>
      <c r="I4" s="4"/>
      <c r="J4" s="4"/>
      <c r="K4" s="4"/>
      <c r="L4" s="4"/>
      <c r="M4" s="4"/>
    </row>
    <row r="5" customFormat="false" ht="13.8" hidden="false" customHeight="false" outlineLevel="0" collapsed="false">
      <c r="A5" s="2" t="s">
        <v>3</v>
      </c>
      <c r="B5" s="6"/>
      <c r="C5" s="6"/>
      <c r="D5" s="6"/>
      <c r="E5" s="6"/>
      <c r="F5" s="4"/>
      <c r="G5" s="4"/>
      <c r="H5" s="4"/>
      <c r="I5" s="4"/>
      <c r="J5" s="4"/>
      <c r="K5" s="4"/>
      <c r="L5" s="4"/>
      <c r="M5" s="4"/>
    </row>
    <row r="6" customFormat="false" ht="13.8" hidden="false" customHeight="fals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customFormat="false" ht="13.8" hidden="false" customHeight="false" outlineLevel="0" collapsed="false">
      <c r="A7" s="7" t="n">
        <f aca="false">ROW()-ROW($A$6)</f>
        <v>1</v>
      </c>
      <c r="B7" s="8"/>
      <c r="C7" s="8"/>
      <c r="D7" s="9" t="s">
        <v>4</v>
      </c>
      <c r="E7" s="10"/>
      <c r="F7" s="4"/>
      <c r="G7" s="10"/>
      <c r="H7" s="4"/>
      <c r="I7" s="4"/>
      <c r="J7" s="4"/>
      <c r="K7" s="4"/>
      <c r="L7" s="4"/>
      <c r="M7" s="4"/>
    </row>
    <row r="8" customFormat="false" ht="13.8" hidden="false" customHeight="false" outlineLevel="0" collapsed="false">
      <c r="A8" s="7" t="n">
        <f aca="false">ROW()-ROW($A$6)</f>
        <v>2</v>
      </c>
      <c r="B8" s="8"/>
      <c r="C8" s="11"/>
      <c r="D8" s="9" t="s">
        <v>4</v>
      </c>
      <c r="E8" s="10"/>
      <c r="F8" s="4"/>
      <c r="G8" s="10"/>
      <c r="H8" s="4"/>
      <c r="I8" s="4"/>
      <c r="J8" s="4"/>
      <c r="K8" s="4"/>
      <c r="L8" s="4"/>
      <c r="M8" s="4"/>
    </row>
    <row r="9" customFormat="false" ht="13.8" hidden="false" customHeight="false" outlineLevel="0" collapsed="false">
      <c r="A9" s="7" t="n">
        <f aca="false">ROW()-ROW($A$6)</f>
        <v>3</v>
      </c>
      <c r="B9" s="8"/>
      <c r="C9" s="11"/>
      <c r="D9" s="9" t="s">
        <v>4</v>
      </c>
      <c r="E9" s="10"/>
      <c r="F9" s="4"/>
      <c r="G9" s="10"/>
      <c r="H9" s="4"/>
      <c r="I9" s="4"/>
      <c r="J9" s="4"/>
      <c r="K9" s="4"/>
      <c r="L9" s="4"/>
      <c r="M9" s="4"/>
    </row>
    <row r="10" customFormat="false" ht="13.8" hidden="false" customHeight="false" outlineLevel="0" collapsed="false">
      <c r="A10" s="7" t="n">
        <f aca="false">ROW()-ROW($A$6)</f>
        <v>4</v>
      </c>
      <c r="B10" s="8"/>
      <c r="C10" s="11"/>
      <c r="D10" s="9" t="s">
        <v>4</v>
      </c>
      <c r="E10" s="10"/>
      <c r="F10" s="4"/>
      <c r="G10" s="10"/>
      <c r="H10" s="4"/>
      <c r="I10" s="4"/>
      <c r="J10" s="4"/>
      <c r="K10" s="4"/>
      <c r="L10" s="4"/>
      <c r="M10" s="4"/>
    </row>
    <row r="11" customFormat="false" ht="13.8" hidden="false" customHeight="false" outlineLevel="0" collapsed="false">
      <c r="A11" s="7" t="n">
        <f aca="false">ROW()-ROW($A$6)</f>
        <v>5</v>
      </c>
      <c r="B11" s="8"/>
      <c r="C11" s="11"/>
      <c r="D11" s="9" t="s">
        <v>4</v>
      </c>
      <c r="E11" s="10"/>
      <c r="F11" s="4"/>
      <c r="G11" s="10"/>
      <c r="H11" s="4"/>
      <c r="I11" s="4"/>
      <c r="J11" s="4"/>
      <c r="K11" s="4"/>
      <c r="L11" s="4"/>
      <c r="M11" s="4"/>
    </row>
    <row r="12" customFormat="false" ht="13.8" hidden="false" customHeight="false" outlineLevel="0" collapsed="false">
      <c r="A12" s="7" t="n">
        <f aca="false">ROW()-ROW($A$6)</f>
        <v>6</v>
      </c>
      <c r="B12" s="8"/>
      <c r="C12" s="11"/>
      <c r="D12" s="9" t="s">
        <v>4</v>
      </c>
      <c r="E12" s="10"/>
      <c r="F12" s="4"/>
      <c r="G12" s="10"/>
      <c r="H12" s="4"/>
      <c r="I12" s="4"/>
      <c r="J12" s="4"/>
      <c r="K12" s="4"/>
      <c r="L12" s="4"/>
      <c r="M12" s="4"/>
    </row>
    <row r="13" customFormat="false" ht="13.8" hidden="false" customHeight="false" outlineLevel="0" collapsed="false">
      <c r="A13" s="7" t="n">
        <f aca="false">ROW()-ROW($A$6)</f>
        <v>7</v>
      </c>
      <c r="B13" s="8"/>
      <c r="C13" s="11"/>
      <c r="D13" s="9" t="s">
        <v>4</v>
      </c>
      <c r="E13" s="10"/>
      <c r="F13" s="4"/>
      <c r="G13" s="10"/>
      <c r="H13" s="4"/>
      <c r="I13" s="4"/>
      <c r="J13" s="4"/>
      <c r="K13" s="4"/>
      <c r="L13" s="4"/>
      <c r="M13" s="4"/>
    </row>
    <row r="14" customFormat="false" ht="13.8" hidden="false" customHeight="false" outlineLevel="0" collapsed="false">
      <c r="A14" s="7" t="n">
        <f aca="false">ROW()-ROW($A$6)</f>
        <v>8</v>
      </c>
      <c r="B14" s="8"/>
      <c r="C14" s="11"/>
      <c r="D14" s="9" t="s">
        <v>4</v>
      </c>
      <c r="E14" s="10"/>
      <c r="F14" s="4"/>
      <c r="G14" s="10"/>
      <c r="H14" s="4"/>
      <c r="I14" s="4"/>
      <c r="J14" s="4"/>
      <c r="K14" s="4"/>
      <c r="L14" s="4"/>
      <c r="M14" s="4"/>
    </row>
    <row r="15" customFormat="false" ht="13.8" hidden="false" customHeight="false" outlineLevel="0" collapsed="false">
      <c r="A15" s="7" t="n">
        <f aca="false">ROW()-ROW($A$6)</f>
        <v>9</v>
      </c>
      <c r="B15" s="8"/>
      <c r="C15" s="11"/>
      <c r="D15" s="9" t="s">
        <v>4</v>
      </c>
      <c r="E15" s="10"/>
      <c r="F15" s="4"/>
      <c r="G15" s="10"/>
      <c r="H15" s="4"/>
      <c r="I15" s="4"/>
      <c r="J15" s="4"/>
      <c r="K15" s="4"/>
      <c r="L15" s="4"/>
      <c r="M15" s="4"/>
    </row>
    <row r="16" customFormat="false" ht="13.8" hidden="false" customHeight="false" outlineLevel="0" collapsed="false">
      <c r="A16" s="7" t="n">
        <f aca="false">ROW()-ROW($A$6)</f>
        <v>10</v>
      </c>
      <c r="B16" s="8"/>
      <c r="C16" s="11"/>
      <c r="D16" s="9" t="s">
        <v>4</v>
      </c>
      <c r="E16" s="10"/>
      <c r="F16" s="4"/>
      <c r="G16" s="10"/>
      <c r="H16" s="4"/>
      <c r="I16" s="4"/>
      <c r="J16" s="4"/>
      <c r="K16" s="4"/>
      <c r="L16" s="4"/>
      <c r="M16" s="4"/>
    </row>
    <row r="17" customFormat="false" ht="13.8" hidden="false" customHeight="false" outlineLevel="0" collapsed="false">
      <c r="A17" s="7" t="n">
        <f aca="false">ROW()-ROW($A$6)</f>
        <v>11</v>
      </c>
      <c r="B17" s="8"/>
      <c r="C17" s="11"/>
      <c r="D17" s="9" t="s">
        <v>4</v>
      </c>
      <c r="E17" s="10"/>
      <c r="F17" s="4"/>
      <c r="G17" s="10"/>
      <c r="H17" s="4"/>
      <c r="I17" s="4"/>
      <c r="J17" s="4"/>
      <c r="K17" s="4"/>
      <c r="L17" s="4"/>
      <c r="M17" s="4"/>
    </row>
    <row r="18" customFormat="false" ht="13.8" hidden="false" customHeight="false" outlineLevel="0" collapsed="false">
      <c r="A18" s="7" t="n">
        <f aca="false">ROW()-ROW($A$6)</f>
        <v>12</v>
      </c>
      <c r="B18" s="8"/>
      <c r="C18" s="11"/>
      <c r="D18" s="9" t="s">
        <v>4</v>
      </c>
      <c r="E18" s="10"/>
      <c r="F18" s="4"/>
      <c r="G18" s="10"/>
      <c r="H18" s="4"/>
      <c r="I18" s="4"/>
      <c r="J18" s="4"/>
      <c r="K18" s="4"/>
      <c r="L18" s="4"/>
      <c r="M18" s="4"/>
    </row>
    <row r="19" customFormat="false" ht="13.8" hidden="false" customHeight="false" outlineLevel="0" collapsed="false">
      <c r="A19" s="7" t="n">
        <f aca="false">ROW()-ROW($A$6)</f>
        <v>13</v>
      </c>
      <c r="B19" s="8"/>
      <c r="C19" s="11"/>
      <c r="D19" s="9" t="s">
        <v>4</v>
      </c>
      <c r="E19" s="10"/>
      <c r="F19" s="4"/>
      <c r="G19" s="12"/>
      <c r="H19" s="4"/>
      <c r="I19" s="4"/>
      <c r="J19" s="4"/>
      <c r="K19" s="4"/>
      <c r="L19" s="4"/>
      <c r="M19" s="4"/>
    </row>
    <row r="20" customFormat="false" ht="13.8" hidden="false" customHeight="false" outlineLevel="0" collapsed="false">
      <c r="A20" s="7" t="n">
        <f aca="false">ROW()-ROW($A$6)</f>
        <v>14</v>
      </c>
      <c r="B20" s="8"/>
      <c r="C20" s="11"/>
      <c r="D20" s="9" t="s">
        <v>4</v>
      </c>
      <c r="E20" s="10"/>
      <c r="F20" s="4"/>
      <c r="G20" s="12"/>
      <c r="H20" s="4"/>
      <c r="I20" s="4"/>
      <c r="J20" s="4"/>
      <c r="K20" s="4"/>
      <c r="L20" s="4"/>
      <c r="M20" s="4"/>
    </row>
    <row r="21" customFormat="false" ht="13.8" hidden="false" customHeight="false" outlineLevel="0" collapsed="false">
      <c r="A21" s="7" t="n">
        <f aca="false">ROW()-ROW($A$6)</f>
        <v>15</v>
      </c>
      <c r="B21" s="8"/>
      <c r="C21" s="11"/>
      <c r="D21" s="9" t="s">
        <v>4</v>
      </c>
      <c r="E21" s="10"/>
      <c r="F21" s="4"/>
      <c r="G21" s="10"/>
      <c r="H21" s="4"/>
      <c r="I21" s="4"/>
      <c r="J21" s="4"/>
      <c r="K21" s="4"/>
      <c r="L21" s="4"/>
      <c r="M21" s="4"/>
    </row>
    <row r="22" customFormat="false" ht="13.8" hidden="false" customHeight="false" outlineLevel="0" collapsed="false">
      <c r="A22" s="7" t="n">
        <f aca="false">ROW()-ROW($A$6)</f>
        <v>16</v>
      </c>
      <c r="B22" s="8"/>
      <c r="C22" s="11"/>
      <c r="D22" s="9" t="s">
        <v>4</v>
      </c>
      <c r="E22" s="10"/>
      <c r="F22" s="4"/>
      <c r="G22" s="10"/>
      <c r="H22" s="4"/>
      <c r="I22" s="4"/>
      <c r="J22" s="4"/>
      <c r="K22" s="4"/>
      <c r="L22" s="4"/>
      <c r="M22" s="4"/>
    </row>
    <row r="23" customFormat="false" ht="13.8" hidden="false" customHeight="false" outlineLevel="0" collapsed="false">
      <c r="A23" s="7" t="n">
        <f aca="false">ROW()-ROW($A$6)</f>
        <v>17</v>
      </c>
      <c r="B23" s="8"/>
      <c r="C23" s="11"/>
      <c r="D23" s="9" t="s">
        <v>4</v>
      </c>
      <c r="E23" s="10"/>
      <c r="F23" s="4"/>
      <c r="G23" s="10"/>
      <c r="H23" s="4"/>
      <c r="I23" s="4"/>
      <c r="J23" s="4"/>
      <c r="K23" s="4"/>
      <c r="L23" s="4"/>
      <c r="M23" s="4"/>
    </row>
    <row r="24" customFormat="false" ht="13.8" hidden="false" customHeight="false" outlineLevel="0" collapsed="false">
      <c r="A24" s="7" t="n">
        <f aca="false">ROW()-ROW($A$6)</f>
        <v>18</v>
      </c>
      <c r="B24" s="8"/>
      <c r="C24" s="11"/>
      <c r="D24" s="9" t="s">
        <v>4</v>
      </c>
      <c r="E24" s="10"/>
      <c r="F24" s="4"/>
      <c r="G24" s="10"/>
      <c r="H24" s="4"/>
      <c r="I24" s="4"/>
      <c r="J24" s="4"/>
      <c r="K24" s="4"/>
      <c r="L24" s="4"/>
      <c r="M24" s="4"/>
    </row>
    <row r="25" customFormat="false" ht="13.8" hidden="false" customHeight="false" outlineLevel="0" collapsed="false">
      <c r="A25" s="7" t="n">
        <f aca="false">ROW()-ROW($A$6)</f>
        <v>19</v>
      </c>
      <c r="B25" s="8"/>
      <c r="C25" s="11"/>
      <c r="D25" s="9" t="s">
        <v>4</v>
      </c>
      <c r="E25" s="10"/>
      <c r="F25" s="4"/>
      <c r="G25" s="10"/>
      <c r="H25" s="4"/>
      <c r="I25" s="4"/>
      <c r="J25" s="4"/>
      <c r="K25" s="4"/>
      <c r="L25" s="4"/>
      <c r="M25" s="4"/>
    </row>
    <row r="26" customFormat="false" ht="13.8" hidden="false" customHeight="false" outlineLevel="0" collapsed="false">
      <c r="A26" s="7" t="n">
        <f aca="false">ROW()-ROW($A$6)</f>
        <v>20</v>
      </c>
      <c r="B26" s="8"/>
      <c r="C26" s="8"/>
      <c r="D26" s="9" t="s">
        <v>4</v>
      </c>
      <c r="E26" s="10"/>
      <c r="F26" s="4"/>
      <c r="G26" s="10"/>
      <c r="H26" s="4"/>
      <c r="I26" s="4"/>
      <c r="J26" s="4"/>
      <c r="K26" s="4"/>
      <c r="L26" s="4"/>
      <c r="M26" s="4"/>
    </row>
    <row r="27" customFormat="false" ht="13.8" hidden="false" customHeight="false" outlineLevel="0" collapsed="false">
      <c r="A27" s="7" t="n">
        <f aca="false">ROW()-ROW($A$6)</f>
        <v>21</v>
      </c>
      <c r="B27" s="8"/>
      <c r="C27" s="8"/>
      <c r="D27" s="9" t="s">
        <v>4</v>
      </c>
      <c r="E27" s="10"/>
      <c r="F27" s="4"/>
      <c r="G27" s="10"/>
      <c r="H27" s="4"/>
      <c r="I27" s="4"/>
      <c r="J27" s="4"/>
      <c r="K27" s="4"/>
      <c r="L27" s="4"/>
      <c r="M27" s="4"/>
    </row>
    <row r="28" customFormat="false" ht="13.8" hidden="false" customHeight="false" outlineLevel="0" collapsed="false">
      <c r="A28" s="7" t="n">
        <f aca="false">ROW()-ROW($A$6)</f>
        <v>22</v>
      </c>
      <c r="B28" s="8"/>
      <c r="C28" s="8"/>
      <c r="D28" s="9" t="s">
        <v>4</v>
      </c>
      <c r="E28" s="10"/>
      <c r="F28" s="4"/>
      <c r="G28" s="10"/>
      <c r="H28" s="4"/>
      <c r="I28" s="4"/>
      <c r="J28" s="4"/>
      <c r="K28" s="4"/>
      <c r="L28" s="4"/>
      <c r="M28" s="4"/>
    </row>
    <row r="29" customFormat="false" ht="13.8" hidden="false" customHeight="false" outlineLevel="0" collapsed="false">
      <c r="A29" s="7" t="n">
        <f aca="false">ROW()-ROW($A$6)</f>
        <v>23</v>
      </c>
      <c r="B29" s="8"/>
      <c r="C29" s="8"/>
      <c r="D29" s="9" t="s">
        <v>4</v>
      </c>
      <c r="E29" s="10"/>
      <c r="F29" s="4"/>
      <c r="G29" s="10"/>
      <c r="H29" s="4"/>
      <c r="I29" s="4"/>
      <c r="J29" s="4"/>
      <c r="K29" s="4"/>
      <c r="L29" s="4"/>
      <c r="M29" s="4"/>
    </row>
    <row r="30" customFormat="false" ht="13.8" hidden="false" customHeight="false" outlineLevel="0" collapsed="false">
      <c r="A30" s="7" t="n">
        <f aca="false">ROW()-ROW($A$6)</f>
        <v>24</v>
      </c>
      <c r="B30" s="8"/>
      <c r="C30" s="8"/>
      <c r="D30" s="9" t="s">
        <v>4</v>
      </c>
      <c r="E30" s="10"/>
      <c r="F30" s="4"/>
      <c r="G30" s="10"/>
      <c r="H30" s="4"/>
      <c r="I30" s="4"/>
      <c r="J30" s="4"/>
      <c r="K30" s="4"/>
      <c r="L30" s="4"/>
      <c r="M30" s="4"/>
    </row>
    <row r="31" customFormat="false" ht="13.8" hidden="false" customHeight="false" outlineLevel="0" collapsed="false">
      <c r="A31" s="7" t="n">
        <f aca="false">ROW()-ROW($A$6)</f>
        <v>25</v>
      </c>
      <c r="B31" s="8"/>
      <c r="C31" s="8"/>
      <c r="D31" s="9" t="s">
        <v>4</v>
      </c>
      <c r="E31" s="10"/>
      <c r="F31" s="4"/>
      <c r="G31" s="10"/>
      <c r="H31" s="4"/>
      <c r="I31" s="4"/>
      <c r="J31" s="4"/>
      <c r="K31" s="4"/>
      <c r="L31" s="4"/>
      <c r="M31" s="4"/>
    </row>
    <row r="32" customFormat="false" ht="13.8" hidden="false" customHeight="false" outlineLevel="0" collapsed="false">
      <c r="A32" s="7" t="n">
        <f aca="false">ROW()-ROW($A$6)</f>
        <v>26</v>
      </c>
      <c r="B32" s="8"/>
      <c r="C32" s="8"/>
      <c r="D32" s="9" t="s">
        <v>4</v>
      </c>
      <c r="E32" s="10"/>
      <c r="F32" s="4"/>
      <c r="G32" s="10"/>
      <c r="H32" s="4"/>
      <c r="I32" s="4"/>
      <c r="J32" s="4"/>
      <c r="K32" s="4"/>
      <c r="L32" s="4"/>
      <c r="M32" s="4"/>
    </row>
    <row r="33" customFormat="false" ht="13.8" hidden="false" customHeight="false" outlineLevel="0" collapsed="false">
      <c r="A33" s="7" t="n">
        <f aca="false">ROW()-ROW($A$6)</f>
        <v>27</v>
      </c>
      <c r="B33" s="8"/>
      <c r="C33" s="8"/>
      <c r="D33" s="9" t="s">
        <v>4</v>
      </c>
      <c r="E33" s="10"/>
      <c r="F33" s="4"/>
      <c r="G33" s="10"/>
      <c r="H33" s="4"/>
      <c r="I33" s="4"/>
      <c r="J33" s="4"/>
      <c r="K33" s="4"/>
      <c r="L33" s="4"/>
      <c r="M33" s="4"/>
    </row>
    <row r="34" customFormat="false" ht="13.8" hidden="false" customHeight="false" outlineLevel="0" collapsed="false">
      <c r="A34" s="7" t="n">
        <f aca="false">ROW()-ROW($A$6)</f>
        <v>28</v>
      </c>
      <c r="B34" s="8"/>
      <c r="C34" s="8"/>
      <c r="D34" s="9" t="s">
        <v>4</v>
      </c>
      <c r="E34" s="10"/>
      <c r="F34" s="4"/>
      <c r="G34" s="4"/>
      <c r="H34" s="4"/>
      <c r="I34" s="4"/>
      <c r="J34" s="4"/>
      <c r="K34" s="4"/>
      <c r="L34" s="4"/>
      <c r="M34" s="4"/>
    </row>
    <row r="35" customFormat="false" ht="13.8" hidden="false" customHeight="false" outlineLevel="0" collapsed="false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customFormat="false" ht="13.8" hidden="false" customHeight="false" outlineLevel="0" collapsed="false">
      <c r="A36" s="13"/>
      <c r="B36" s="8" t="s">
        <v>5</v>
      </c>
      <c r="C36" s="8"/>
      <c r="D36" s="9" t="s">
        <v>4</v>
      </c>
      <c r="E36" s="10" t="n">
        <f aca="false">SUM(E7:E34)</f>
        <v>0</v>
      </c>
      <c r="F36" s="14"/>
      <c r="G36" s="4"/>
      <c r="H36" s="4"/>
      <c r="I36" s="4"/>
      <c r="J36" s="4"/>
      <c r="K36" s="4"/>
      <c r="L36" s="4"/>
      <c r="M36" s="4"/>
    </row>
    <row r="37" customFormat="false" ht="13.8" hidden="false" customHeight="false" outlineLevel="0" collapsed="false">
      <c r="A37" s="4"/>
      <c r="B37" s="4"/>
      <c r="C37" s="4"/>
      <c r="D37" s="15"/>
      <c r="E37" s="4"/>
      <c r="F37" s="4"/>
      <c r="G37" s="4"/>
      <c r="H37" s="4"/>
      <c r="I37" s="4"/>
      <c r="J37" s="4"/>
      <c r="K37" s="4"/>
      <c r="L37" s="4"/>
      <c r="M37" s="4"/>
    </row>
    <row r="38" customFormat="false" ht="13.8" hidden="false" customHeight="false" outlineLevel="0" collapsed="false">
      <c r="A38" s="4"/>
      <c r="B38" s="4"/>
      <c r="C38" s="4"/>
      <c r="D38" s="15"/>
      <c r="E38" s="4"/>
      <c r="F38" s="4"/>
      <c r="G38" s="4"/>
      <c r="H38" s="4"/>
      <c r="I38" s="4"/>
      <c r="J38" s="4"/>
      <c r="K38" s="4"/>
      <c r="L38" s="4"/>
      <c r="M38" s="4"/>
    </row>
    <row r="39" customFormat="false" ht="13.8" hidden="false" customHeight="false" outlineLevel="0" collapsed="false">
      <c r="A39" s="4"/>
      <c r="B39" s="4"/>
      <c r="C39" s="4"/>
      <c r="D39" s="15"/>
      <c r="E39" s="4"/>
      <c r="F39" s="4"/>
      <c r="G39" s="4"/>
      <c r="H39" s="4"/>
      <c r="I39" s="4"/>
      <c r="J39" s="4"/>
      <c r="K39" s="4"/>
      <c r="L39" s="4"/>
      <c r="M39" s="4"/>
    </row>
    <row r="40" customFormat="false" ht="13.8" hidden="false" customHeight="false" outlineLevel="0" collapsed="false">
      <c r="A40" s="4"/>
      <c r="B40" s="4"/>
      <c r="C40" s="4"/>
      <c r="D40" s="15"/>
      <c r="E40" s="4"/>
      <c r="F40" s="4"/>
      <c r="G40" s="4"/>
      <c r="H40" s="4"/>
      <c r="I40" s="4"/>
      <c r="J40" s="4"/>
      <c r="K40" s="4"/>
      <c r="L40" s="4"/>
      <c r="M40" s="4"/>
    </row>
    <row r="41" customFormat="false" ht="13.8" hidden="false" customHeight="false" outlineLevel="0" collapsed="false">
      <c r="A41" s="4"/>
      <c r="B41" s="4"/>
      <c r="C41" s="4"/>
      <c r="D41" s="15"/>
      <c r="E41" s="4"/>
      <c r="F41" s="4"/>
      <c r="G41" s="4"/>
      <c r="H41" s="4"/>
      <c r="I41" s="4"/>
      <c r="J41" s="4"/>
      <c r="K41" s="4"/>
      <c r="L41" s="4"/>
      <c r="M41" s="4"/>
    </row>
    <row r="42" customFormat="false" ht="13.8" hidden="false" customHeight="false" outlineLevel="0" collapsed="false">
      <c r="A42" s="4"/>
      <c r="B42" s="4"/>
      <c r="C42" s="4"/>
      <c r="D42" s="15"/>
      <c r="E42" s="4"/>
      <c r="F42" s="4"/>
      <c r="G42" s="4"/>
      <c r="H42" s="4"/>
      <c r="I42" s="4"/>
      <c r="J42" s="4"/>
      <c r="K42" s="4"/>
      <c r="L42" s="4"/>
      <c r="M42" s="4"/>
    </row>
    <row r="43" customFormat="false" ht="13.8" hidden="false" customHeight="false" outlineLevel="0" collapsed="false">
      <c r="A43" s="4"/>
      <c r="B43" s="4"/>
      <c r="C43" s="4"/>
      <c r="D43" s="15"/>
      <c r="E43" s="4"/>
      <c r="F43" s="4"/>
      <c r="G43" s="4"/>
      <c r="H43" s="4"/>
      <c r="I43" s="4"/>
      <c r="J43" s="4"/>
      <c r="K43" s="4"/>
      <c r="L43" s="4"/>
      <c r="M43" s="4"/>
    </row>
    <row r="300" customFormat="false" ht="15" hidden="false" customHeight="false" outlineLevel="0" collapsed="false">
      <c r="G300" s="16" t="s">
        <v>6</v>
      </c>
    </row>
  </sheetData>
  <mergeCells count="1">
    <mergeCell ref="G19:G2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1" activeCellId="0" sqref="J21"/>
    </sheetView>
  </sheetViews>
  <sheetFormatPr defaultRowHeight="15"/>
  <cols>
    <col collapsed="false" hidden="false" max="1" min="1" style="0" width="15.5255102040816"/>
    <col collapsed="false" hidden="false" max="2" min="2" style="0" width="60.2040816326531"/>
    <col collapsed="false" hidden="false" max="3" min="3" style="0" width="18.1887755102041"/>
    <col collapsed="false" hidden="false" max="4" min="4" style="0" width="13.2551020408163"/>
    <col collapsed="false" hidden="false" max="5" min="5" style="0" width="8.36734693877551"/>
    <col collapsed="false" hidden="false" max="6" min="6" style="0" width="11.9897959183673"/>
    <col collapsed="false" hidden="false" max="7" min="7" style="0" width="8.36734693877551"/>
    <col collapsed="false" hidden="false" max="8" min="8" style="0" width="11.9897959183673"/>
    <col collapsed="false" hidden="false" max="9" min="9" style="0" width="8.36734693877551"/>
    <col collapsed="false" hidden="false" max="10" min="10" style="0" width="11.9897959183673"/>
    <col collapsed="false" hidden="false" max="11" min="11" style="0" width="17.5510204081633"/>
    <col collapsed="false" hidden="false" max="12" min="12" style="0" width="10.9336734693878"/>
    <col collapsed="false" hidden="false" max="13" min="13" style="0" width="37.6632653061224"/>
    <col collapsed="false" hidden="false" max="14" min="14" style="0" width="28.0765306122449"/>
    <col collapsed="false" hidden="false" max="1025" min="15" style="0" width="8.77551020408163"/>
  </cols>
  <sheetData>
    <row r="1" s="21" customFormat="true" ht="20.1" hidden="false" customHeight="true" outlineLevel="0" collapsed="false">
      <c r="A1" s="17"/>
      <c r="B1" s="18" t="str">
        <f aca="false">'PLANILHA ORÇAMENTO'!A1</f>
        <v>UNIVERSIDADE FEDERAL DA FRONTEIRA SUL</v>
      </c>
      <c r="C1" s="18"/>
      <c r="D1" s="18"/>
      <c r="E1" s="19"/>
      <c r="F1" s="18"/>
      <c r="G1" s="19"/>
      <c r="H1" s="19"/>
      <c r="I1" s="19"/>
      <c r="J1" s="19"/>
      <c r="K1" s="19"/>
      <c r="L1" s="20"/>
    </row>
    <row r="2" customFormat="false" ht="20.1" hidden="false" customHeight="true" outlineLevel="0" collapsed="false">
      <c r="A2" s="22"/>
      <c r="B2" s="23" t="s">
        <v>7</v>
      </c>
      <c r="C2" s="23"/>
      <c r="D2" s="23"/>
      <c r="E2" s="24"/>
      <c r="F2" s="23"/>
      <c r="G2" s="24"/>
      <c r="H2" s="24"/>
      <c r="I2" s="24"/>
      <c r="J2" s="24"/>
      <c r="K2" s="24"/>
      <c r="L2" s="25"/>
    </row>
    <row r="3" customFormat="false" ht="20.1" hidden="false" customHeight="true" outlineLevel="0" collapsed="false">
      <c r="A3" s="22"/>
      <c r="B3" s="23" t="s">
        <v>8</v>
      </c>
      <c r="C3" s="23"/>
      <c r="D3" s="23"/>
      <c r="E3" s="24"/>
      <c r="F3" s="23"/>
      <c r="G3" s="24"/>
      <c r="H3" s="24"/>
      <c r="I3" s="24"/>
      <c r="J3" s="24"/>
      <c r="K3" s="24"/>
      <c r="L3" s="25"/>
    </row>
    <row r="4" customFormat="false" ht="20.1" hidden="false" customHeight="true" outlineLevel="0" collapsed="false">
      <c r="A4" s="22"/>
      <c r="B4" s="23" t="s">
        <v>9</v>
      </c>
      <c r="C4" s="23"/>
      <c r="D4" s="23"/>
      <c r="E4" s="24"/>
      <c r="F4" s="23"/>
      <c r="G4" s="24"/>
      <c r="H4" s="24"/>
      <c r="I4" s="24"/>
      <c r="J4" s="24"/>
      <c r="K4" s="24"/>
      <c r="L4" s="25"/>
    </row>
    <row r="5" customFormat="false" ht="20.1" hidden="false" customHeight="true" outlineLevel="0" collapsed="false">
      <c r="A5" s="22"/>
      <c r="B5" s="23"/>
      <c r="C5" s="23"/>
      <c r="D5" s="23"/>
      <c r="E5" s="24"/>
      <c r="F5" s="23"/>
      <c r="G5" s="24"/>
      <c r="H5" s="24"/>
      <c r="I5" s="24"/>
      <c r="J5" s="24"/>
      <c r="K5" s="24"/>
      <c r="L5" s="25"/>
    </row>
    <row r="6" customFormat="false" ht="20.1" hidden="false" customHeight="true" outlineLevel="0" collapsed="false">
      <c r="A6" s="26"/>
      <c r="B6" s="27"/>
      <c r="C6" s="28"/>
      <c r="D6" s="28"/>
      <c r="E6" s="28"/>
      <c r="F6" s="28"/>
      <c r="G6" s="29"/>
      <c r="H6" s="29"/>
      <c r="I6" s="29"/>
      <c r="J6" s="29"/>
      <c r="K6" s="29"/>
      <c r="L6" s="30"/>
    </row>
    <row r="7" customFormat="false" ht="31.5" hidden="false" customHeight="true" outlineLevel="0" collapsed="false">
      <c r="A7" s="31"/>
      <c r="B7" s="32" t="s">
        <v>10</v>
      </c>
      <c r="C7" s="33"/>
      <c r="D7" s="33"/>
      <c r="E7" s="33"/>
      <c r="F7" s="33"/>
      <c r="G7" s="33"/>
      <c r="H7" s="33"/>
      <c r="I7" s="33"/>
      <c r="J7" s="33"/>
      <c r="K7" s="33"/>
      <c r="L7" s="34"/>
    </row>
    <row r="8" customFormat="false" ht="13.8" hidden="false" customHeight="false" outlineLevel="0" collapsed="false">
      <c r="A8" s="35"/>
      <c r="B8" s="32"/>
      <c r="C8" s="36"/>
      <c r="D8" s="36"/>
      <c r="E8" s="36"/>
      <c r="F8" s="36"/>
      <c r="G8" s="36"/>
      <c r="H8" s="36"/>
      <c r="I8" s="36"/>
      <c r="J8" s="36"/>
      <c r="K8" s="36"/>
      <c r="L8" s="37"/>
    </row>
    <row r="9" customFormat="false" ht="13.8" hidden="false" customHeight="false" outlineLevel="0" collapsed="false">
      <c r="A9" s="38"/>
      <c r="B9" s="39"/>
      <c r="C9" s="39"/>
      <c r="D9" s="39"/>
      <c r="E9" s="40" t="n">
        <f aca="false">COLUMN()-3</f>
        <v>2</v>
      </c>
      <c r="F9" s="39"/>
      <c r="G9" s="39"/>
      <c r="H9" s="39"/>
      <c r="I9" s="39"/>
      <c r="J9" s="39"/>
      <c r="K9" s="39"/>
      <c r="L9" s="41"/>
    </row>
    <row r="10" customFormat="false" ht="13.8" hidden="false" customHeight="false" outlineLevel="0" collapsed="false">
      <c r="A10" s="42" t="s">
        <v>11</v>
      </c>
      <c r="B10" s="43" t="s">
        <v>12</v>
      </c>
      <c r="C10" s="43" t="s">
        <v>13</v>
      </c>
      <c r="D10" s="43"/>
      <c r="E10" s="43" t="s">
        <v>14</v>
      </c>
      <c r="F10" s="43"/>
      <c r="G10" s="43" t="s">
        <v>15</v>
      </c>
      <c r="H10" s="43"/>
      <c r="I10" s="43" t="s">
        <v>16</v>
      </c>
      <c r="J10" s="43"/>
      <c r="K10" s="43" t="s">
        <v>5</v>
      </c>
      <c r="L10" s="43"/>
    </row>
    <row r="11" customFormat="false" ht="13.8" hidden="false" customHeight="false" outlineLevel="0" collapsed="false">
      <c r="A11" s="42"/>
      <c r="B11" s="43"/>
      <c r="C11" s="43"/>
      <c r="D11" s="43"/>
      <c r="E11" s="43" t="s">
        <v>17</v>
      </c>
      <c r="F11" s="43" t="s">
        <v>4</v>
      </c>
      <c r="G11" s="43" t="s">
        <v>17</v>
      </c>
      <c r="H11" s="43" t="s">
        <v>4</v>
      </c>
      <c r="I11" s="43" t="s">
        <v>17</v>
      </c>
      <c r="J11" s="43" t="s">
        <v>4</v>
      </c>
      <c r="K11" s="43" t="s">
        <v>4</v>
      </c>
      <c r="L11" s="43" t="s">
        <v>17</v>
      </c>
    </row>
    <row r="12" customFormat="false" ht="13.8" hidden="false" customHeight="false" outlineLevel="0" collapsed="false">
      <c r="A12" s="42"/>
      <c r="B12" s="43"/>
      <c r="C12" s="44" t="s">
        <v>4</v>
      </c>
      <c r="D12" s="44" t="s">
        <v>17</v>
      </c>
      <c r="E12" s="43"/>
      <c r="F12" s="43"/>
      <c r="G12" s="43"/>
      <c r="H12" s="43"/>
      <c r="I12" s="43"/>
      <c r="J12" s="43"/>
      <c r="K12" s="43"/>
      <c r="L12" s="43"/>
      <c r="M12" s="45"/>
    </row>
    <row r="13" s="53" customFormat="true" ht="20.1" hidden="false" customHeight="true" outlineLevel="0" collapsed="false">
      <c r="A13" s="46" t="n">
        <f aca="false">ROW()-ROW($A$12)</f>
        <v>1</v>
      </c>
      <c r="B13" s="47" t="str">
        <f aca="false">'PLANILHA ORÇAMENTO'!E10</f>
        <v>Perfuração de poço artesiano (novo)</v>
      </c>
      <c r="C13" s="48" t="n">
        <f aca="false">'PLANILHA ORÇAMENTO'!K10</f>
        <v>90914.5</v>
      </c>
      <c r="D13" s="49" t="n">
        <f aca="false">C13/$C$16</f>
        <v>0.894260041607444</v>
      </c>
      <c r="E13" s="50" t="n">
        <v>0.91</v>
      </c>
      <c r="F13" s="51" t="n">
        <f aca="false">C13*E13</f>
        <v>82732.195</v>
      </c>
      <c r="G13" s="50" t="n">
        <v>0.045</v>
      </c>
      <c r="H13" s="51" t="n">
        <f aca="false">G13*C13</f>
        <v>4091.1525</v>
      </c>
      <c r="I13" s="50" t="n">
        <v>0.045</v>
      </c>
      <c r="J13" s="51" t="n">
        <f aca="false">I13*C13</f>
        <v>4091.1525</v>
      </c>
      <c r="K13" s="51" t="n">
        <f aca="false">F13+H13+J13</f>
        <v>90914.5</v>
      </c>
      <c r="L13" s="52" t="n">
        <f aca="false">IF(C13&gt;0,E13+G13+I13,"")</f>
        <v>1</v>
      </c>
      <c r="M13" s="16"/>
    </row>
    <row r="14" customFormat="false" ht="20.1" hidden="false" customHeight="true" outlineLevel="0" collapsed="false">
      <c r="A14" s="54" t="n">
        <f aca="false">ROW()-ROW($A$12)</f>
        <v>2</v>
      </c>
      <c r="B14" s="55" t="str">
        <f aca="false">'PLANILHA ORÇAMENTO'!E35</f>
        <v>Outorga de poço  artesiano (existente)</v>
      </c>
      <c r="C14" s="56" t="n">
        <f aca="false">'PLANILHA ORÇAMENTO'!K35</f>
        <v>7750</v>
      </c>
      <c r="D14" s="57" t="n">
        <f aca="false">C14/$C$16</f>
        <v>0.0762311327946333</v>
      </c>
      <c r="E14" s="58"/>
      <c r="F14" s="59" t="n">
        <f aca="false">C14*E14</f>
        <v>0</v>
      </c>
      <c r="G14" s="58" t="n">
        <v>0.5</v>
      </c>
      <c r="H14" s="59" t="n">
        <f aca="false">G14*C14</f>
        <v>3875</v>
      </c>
      <c r="I14" s="58" t="n">
        <v>0.5</v>
      </c>
      <c r="J14" s="59" t="n">
        <f aca="false">I14*C14</f>
        <v>3875</v>
      </c>
      <c r="K14" s="59" t="n">
        <f aca="false">F14+H14+J14</f>
        <v>7750</v>
      </c>
      <c r="L14" s="60" t="n">
        <f aca="false">IF(C14&gt;0,E14+G14+I14,"")</f>
        <v>1</v>
      </c>
      <c r="M14" s="45"/>
      <c r="N14" s="61"/>
    </row>
    <row r="15" customFormat="false" ht="20.1" hidden="false" customHeight="true" outlineLevel="0" collapsed="false">
      <c r="A15" s="62" t="n">
        <f aca="false">ROW()-ROW($A$12)</f>
        <v>3</v>
      </c>
      <c r="B15" s="63" t="str">
        <f aca="false">'PLANILHA ORÇAMENTO'!E38</f>
        <v>Tamponamento de poço artesiano (abandonado)</v>
      </c>
      <c r="C15" s="64" t="n">
        <f aca="false">'PLANILHA ORÇAMENTO'!K38</f>
        <v>3000</v>
      </c>
      <c r="D15" s="65" t="n">
        <f aca="false">C15/$C$16</f>
        <v>0.0295088255979226</v>
      </c>
      <c r="E15" s="66" t="n">
        <v>1</v>
      </c>
      <c r="F15" s="67" t="n">
        <f aca="false">C15*E15</f>
        <v>3000</v>
      </c>
      <c r="G15" s="66"/>
      <c r="H15" s="67" t="n">
        <f aca="false">G15*C15</f>
        <v>0</v>
      </c>
      <c r="I15" s="66"/>
      <c r="J15" s="67" t="n">
        <f aca="false">I15*C15</f>
        <v>0</v>
      </c>
      <c r="K15" s="67" t="n">
        <f aca="false">F15+H15+J15</f>
        <v>3000</v>
      </c>
      <c r="L15" s="68" t="n">
        <f aca="false">IF(C15&gt;0,E15+G15+I15,"")</f>
        <v>1</v>
      </c>
    </row>
    <row r="16" customFormat="false" ht="19.7" hidden="false" customHeight="false" outlineLevel="0" collapsed="false">
      <c r="A16" s="69" t="s">
        <v>5</v>
      </c>
      <c r="B16" s="69"/>
      <c r="C16" s="70" t="n">
        <f aca="false">SUM(C13:C15)</f>
        <v>101664.5</v>
      </c>
      <c r="D16" s="71" t="n">
        <f aca="false">SUM(D13:D15)</f>
        <v>1</v>
      </c>
      <c r="E16" s="72" t="n">
        <f aca="false">F16/$C$16</f>
        <v>0.843285463460697</v>
      </c>
      <c r="F16" s="73" t="n">
        <f aca="false">SUM(F13:F15)</f>
        <v>85732.195</v>
      </c>
      <c r="G16" s="72" t="n">
        <f aca="false">H16/$C$16</f>
        <v>0.0783572682696517</v>
      </c>
      <c r="H16" s="73" t="n">
        <f aca="false">SUM(H13:H15)</f>
        <v>7966.1525</v>
      </c>
      <c r="I16" s="72" t="n">
        <f aca="false">J16/$C$16</f>
        <v>0.0783572682696517</v>
      </c>
      <c r="J16" s="73" t="n">
        <f aca="false">SUM(J13:J15)</f>
        <v>7966.1525</v>
      </c>
      <c r="K16" s="74" t="n">
        <f aca="false">SUM(K13:K15)</f>
        <v>101664.5</v>
      </c>
      <c r="L16" s="75"/>
      <c r="M16" s="45"/>
    </row>
    <row r="17" customFormat="false" ht="13.8" hidden="false" customHeight="false" outlineLevel="0" collapsed="false">
      <c r="A17" s="76"/>
      <c r="B17" s="76"/>
      <c r="C17" s="77" t="s">
        <v>18</v>
      </c>
      <c r="D17" s="76"/>
      <c r="E17" s="76"/>
      <c r="F17" s="76"/>
      <c r="G17" s="76"/>
      <c r="H17" s="76"/>
      <c r="I17" s="76"/>
      <c r="J17" s="76"/>
      <c r="K17" s="76"/>
      <c r="L17" s="76"/>
    </row>
    <row r="18" customFormat="false" ht="13.8" hidden="false" customHeight="false" outlineLevel="0" collapsed="false">
      <c r="A18" s="76"/>
      <c r="B18" s="78"/>
      <c r="C18" s="79"/>
      <c r="D18" s="79"/>
      <c r="E18" s="76"/>
      <c r="F18" s="80" t="n">
        <f aca="false">IFERROR(F16/$C$16,"")</f>
        <v>0.843285463460697</v>
      </c>
      <c r="G18" s="81"/>
      <c r="H18" s="80" t="n">
        <f aca="false">IFERROR(H16/$C$16,"")</f>
        <v>0.0783572682696517</v>
      </c>
      <c r="I18" s="81"/>
      <c r="J18" s="80" t="n">
        <f aca="false">IFERROR(J16/$C$16,"")</f>
        <v>0.0783572682696517</v>
      </c>
      <c r="K18" s="81"/>
      <c r="L18" s="81"/>
    </row>
    <row r="19" customFormat="false" ht="13.8" hidden="false" customHeight="false" outlineLevel="0" collapsed="false">
      <c r="A19" s="82" t="str">
        <f aca="false">'PLANILHA ORÇAMENTO'!A45</f>
        <v>_________________, ___ de _____________ de 2018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</row>
    <row r="20" customFormat="false" ht="13.8" hidden="false" customHeight="false" outlineLevel="0" collapsed="false">
      <c r="A20" s="7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</row>
    <row r="21" customFormat="false" ht="13.8" hidden="false" customHeight="false" outlineLevel="0" collapsed="false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</row>
    <row r="22" customFormat="false" ht="13.8" hidden="false" customHeight="false" outlineLevel="0" collapsed="false">
      <c r="A22" s="84"/>
      <c r="B22" s="84"/>
      <c r="C22" s="84"/>
      <c r="D22" s="84"/>
      <c r="E22" s="84"/>
      <c r="F22" s="85" t="s">
        <v>19</v>
      </c>
      <c r="G22" s="85"/>
      <c r="H22" s="84"/>
      <c r="I22" s="86"/>
      <c r="J22" s="87"/>
      <c r="K22" s="88"/>
      <c r="L22" s="88"/>
    </row>
    <row r="23" customFormat="false" ht="13.8" hidden="false" customHeight="false" outlineLevel="0" collapsed="false">
      <c r="A23" s="84"/>
      <c r="B23" s="84"/>
      <c r="C23" s="84"/>
      <c r="D23" s="84"/>
      <c r="E23" s="84"/>
      <c r="F23" s="85"/>
      <c r="G23" s="85"/>
      <c r="H23" s="84"/>
      <c r="I23" s="89"/>
      <c r="J23" s="90"/>
      <c r="K23" s="88"/>
      <c r="L23" s="88"/>
    </row>
    <row r="24" customFormat="false" ht="13.8" hidden="false" customHeight="false" outlineLevel="0" collapsed="false">
      <c r="A24" s="84"/>
      <c r="B24" s="84"/>
      <c r="C24" s="84"/>
      <c r="D24" s="84"/>
      <c r="E24" s="84"/>
      <c r="F24" s="85"/>
      <c r="G24" s="85"/>
      <c r="H24" s="84"/>
      <c r="I24" s="88"/>
      <c r="J24" s="90"/>
      <c r="K24" s="88"/>
      <c r="L24" s="88"/>
    </row>
    <row r="25" customFormat="false" ht="13.8" hidden="false" customHeight="false" outlineLevel="0" collapsed="false">
      <c r="A25" s="84"/>
      <c r="B25" s="84"/>
      <c r="C25" s="84"/>
      <c r="D25" s="84"/>
      <c r="E25" s="84"/>
      <c r="F25" s="85"/>
      <c r="G25" s="85"/>
      <c r="H25" s="84"/>
      <c r="I25" s="88"/>
      <c r="J25" s="90"/>
      <c r="K25" s="88"/>
      <c r="L25" s="88"/>
    </row>
    <row r="26" customFormat="false" ht="13.8" hidden="false" customHeight="false" outlineLevel="0" collapsed="false">
      <c r="A26" s="84"/>
      <c r="B26" s="84"/>
      <c r="C26" s="84"/>
      <c r="D26" s="84"/>
      <c r="E26" s="84"/>
      <c r="F26" s="85"/>
      <c r="G26" s="85"/>
      <c r="H26" s="84"/>
      <c r="I26" s="88"/>
      <c r="J26" s="90"/>
      <c r="K26" s="88"/>
      <c r="L26" s="88"/>
    </row>
    <row r="27" customFormat="false" ht="15" hidden="false" customHeight="false" outlineLevel="0" collapsed="false">
      <c r="J27" s="91"/>
    </row>
    <row r="30" customFormat="false" ht="15" hidden="false" customHeight="false" outlineLevel="0" collapsed="false">
      <c r="C30" s="92"/>
    </row>
    <row r="31" customFormat="false" ht="15" hidden="false" customHeight="false" outlineLevel="0" collapsed="false">
      <c r="C31" s="92"/>
    </row>
    <row r="32" customFormat="false" ht="15" hidden="false" customHeight="false" outlineLevel="0" collapsed="false">
      <c r="C32" s="92"/>
    </row>
    <row r="33" customFormat="false" ht="15" hidden="false" customHeight="false" outlineLevel="0" collapsed="false">
      <c r="C33" s="92"/>
    </row>
    <row r="34" customFormat="false" ht="15" hidden="false" customHeight="false" outlineLevel="0" collapsed="false">
      <c r="C34" s="92"/>
    </row>
    <row r="35" customFormat="false" ht="15" hidden="false" customHeight="false" outlineLevel="0" collapsed="false">
      <c r="C35" s="92"/>
    </row>
    <row r="36" customFormat="false" ht="15" hidden="false" customHeight="false" outlineLevel="0" collapsed="false">
      <c r="C36" s="92"/>
    </row>
    <row r="37" customFormat="false" ht="15" hidden="false" customHeight="false" outlineLevel="0" collapsed="false">
      <c r="C37" s="92"/>
    </row>
    <row r="38" customFormat="false" ht="15" hidden="false" customHeight="false" outlineLevel="0" collapsed="false">
      <c r="C38" s="92"/>
    </row>
    <row r="39" customFormat="false" ht="15" hidden="false" customHeight="false" outlineLevel="0" collapsed="false">
      <c r="C39" s="92"/>
    </row>
    <row r="40" customFormat="false" ht="15" hidden="false" customHeight="false" outlineLevel="0" collapsed="false">
      <c r="C40" s="92"/>
    </row>
    <row r="41" customFormat="false" ht="15" hidden="false" customHeight="false" outlineLevel="0" collapsed="false">
      <c r="C41" s="92"/>
    </row>
    <row r="42" customFormat="false" ht="15" hidden="false" customHeight="false" outlineLevel="0" collapsed="false">
      <c r="C42" s="92"/>
    </row>
    <row r="43" customFormat="false" ht="15" hidden="false" customHeight="false" outlineLevel="0" collapsed="false">
      <c r="C43" s="92"/>
    </row>
    <row r="44" customFormat="false" ht="15" hidden="false" customHeight="false" outlineLevel="0" collapsed="false">
      <c r="C44" s="92"/>
    </row>
    <row r="295" customFormat="false" ht="15" hidden="false" customHeight="false" outlineLevel="0" collapsed="false">
      <c r="H295" s="16" t="s">
        <v>6</v>
      </c>
    </row>
  </sheetData>
  <sheetProtection sheet="true" password="bed8" objects="true" scenarios="true"/>
  <mergeCells count="22">
    <mergeCell ref="B7:B8"/>
    <mergeCell ref="A10:A12"/>
    <mergeCell ref="B10:B12"/>
    <mergeCell ref="C10:D11"/>
    <mergeCell ref="E10:F10"/>
    <mergeCell ref="G10:H10"/>
    <mergeCell ref="I10:J10"/>
    <mergeCell ref="K10:L10"/>
    <mergeCell ref="E11:E12"/>
    <mergeCell ref="F11:F12"/>
    <mergeCell ref="G11:G12"/>
    <mergeCell ref="H11:H12"/>
    <mergeCell ref="I11:I12"/>
    <mergeCell ref="J11:J12"/>
    <mergeCell ref="K11:K12"/>
    <mergeCell ref="L11:L12"/>
    <mergeCell ref="A16:B16"/>
    <mergeCell ref="F22:G22"/>
    <mergeCell ref="F23:G23"/>
    <mergeCell ref="F24:G24"/>
    <mergeCell ref="F25:G25"/>
    <mergeCell ref="F26:G26"/>
  </mergeCells>
  <conditionalFormatting sqref="K16">
    <cfRule type="expression" priority="2" aboveAverage="0" equalAverage="0" bottom="0" percent="0" rank="0" text="" dxfId="0">
      <formula>#ref!=#ref!</formula>
    </cfRule>
    <cfRule type="expression" priority="3" aboveAverage="0" equalAverage="0" bottom="0" percent="0" rank="0" text="" dxfId="1">
      <formula>#ref!=#ref!</formula>
    </cfRule>
  </conditionalFormatting>
  <conditionalFormatting sqref="L13:L15">
    <cfRule type="cellIs" priority="4" operator="notEqual" aboveAverage="0" equalAverage="0" bottom="0" percent="0" rank="0" text="" dxfId="2">
      <formula>1</formula>
    </cfRule>
  </conditionalFormatting>
  <printOptions headings="false" gridLines="false" gridLinesSet="true" horizontalCentered="false" verticalCentered="false"/>
  <pageMargins left="0.590277777777778" right="0.590277777777778" top="1.575" bottom="0.7875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&amp;R&amp;P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8000"/>
    <pageSetUpPr fitToPage="false"/>
  </sheetPr>
  <dimension ref="1:48"/>
  <sheetViews>
    <sheetView windowProtection="false"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A45" activeCellId="0" sqref="A45"/>
    </sheetView>
  </sheetViews>
  <sheetFormatPr defaultRowHeight="13.8"/>
  <cols>
    <col collapsed="false" hidden="false" max="1" min="1" style="93" width="5.53571428571429"/>
    <col collapsed="false" hidden="false" max="2" min="2" style="93" width="1.48469387755102"/>
    <col collapsed="false" hidden="false" max="3" min="3" style="93" width="4.99489795918367"/>
    <col collapsed="false" hidden="false" max="4" min="4" style="94" width="11.0714285714286"/>
    <col collapsed="false" hidden="false" max="5" min="5" style="95" width="48.1938775510204"/>
    <col collapsed="false" hidden="false" max="6" min="6" style="94" width="7.4234693877551"/>
    <col collapsed="false" hidden="false" max="7" min="7" style="94" width="8.50510204081633"/>
    <col collapsed="false" hidden="false" max="8" min="8" style="96" width="12.4183673469388"/>
    <col collapsed="false" hidden="false" max="9" min="9" style="96" width="13.6326530612245"/>
    <col collapsed="false" hidden="false" max="10" min="10" style="97" width="7.83163265306122"/>
    <col collapsed="false" hidden="false" max="11" min="11" style="97" width="15.6581632653061"/>
    <col collapsed="false" hidden="false" max="12" min="12" style="94" width="11.2040816326531"/>
    <col collapsed="false" hidden="false" max="13" min="13" style="94" width="24.1632653061224"/>
    <col collapsed="false" hidden="false" max="21" min="14" style="98" width="24.1632653061224"/>
    <col collapsed="false" hidden="false" max="26" min="22" style="98" width="8.77551020408163"/>
    <col collapsed="false" hidden="false" max="27" min="27" style="98" width="1.48469387755102"/>
    <col collapsed="false" hidden="false" max="28" min="28" style="98" width="13.0918367346939"/>
    <col collapsed="false" hidden="false" max="33" min="29" style="98" width="8.77551020408163"/>
    <col collapsed="false" hidden="false" max="34" min="34" style="98" width="1.48469387755102"/>
    <col collapsed="false" hidden="false" max="35" min="35" style="98" width="13.0918367346939"/>
    <col collapsed="false" hidden="false" max="40" min="36" style="98" width="8.77551020408163"/>
    <col collapsed="false" hidden="false" max="41" min="41" style="98" width="1.48469387755102"/>
    <col collapsed="false" hidden="false" max="42" min="42" style="98" width="13.0918367346939"/>
    <col collapsed="false" hidden="false" max="47" min="43" style="98" width="8.77551020408163"/>
    <col collapsed="false" hidden="false" max="48" min="48" style="98" width="1.48469387755102"/>
    <col collapsed="false" hidden="false" max="49" min="49" style="98" width="13.0918367346939"/>
    <col collapsed="false" hidden="false" max="54" min="50" style="98" width="8.77551020408163"/>
    <col collapsed="false" hidden="false" max="55" min="55" style="98" width="1.48469387755102"/>
    <col collapsed="false" hidden="false" max="56" min="56" style="98" width="13.0918367346939"/>
    <col collapsed="false" hidden="false" max="61" min="57" style="98" width="8.77551020408163"/>
    <col collapsed="false" hidden="false" max="62" min="62" style="98" width="1.48469387755102"/>
    <col collapsed="false" hidden="false" max="63" min="63" style="98" width="13.0918367346939"/>
    <col collapsed="false" hidden="false" max="68" min="64" style="98" width="8.77551020408163"/>
    <col collapsed="false" hidden="false" max="69" min="69" style="98" width="1.48469387755102"/>
    <col collapsed="false" hidden="false" max="70" min="70" style="98" width="13.0918367346939"/>
    <col collapsed="false" hidden="false" max="75" min="71" style="98" width="8.77551020408163"/>
    <col collapsed="false" hidden="false" max="76" min="76" style="98" width="1.48469387755102"/>
    <col collapsed="false" hidden="false" max="77" min="77" style="98" width="13.0918367346939"/>
    <col collapsed="false" hidden="false" max="1025" min="78" style="98" width="8.77551020408163"/>
  </cols>
  <sheetData>
    <row r="1" customFormat="false" ht="15" hidden="false" customHeight="true" outlineLevel="0" collapsed="false">
      <c r="A1" s="99" t="s">
        <v>20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true" outlineLevel="0" collapsed="false">
      <c r="A2" s="99" t="s">
        <v>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true" outlineLevel="0" collapsed="false">
      <c r="A3" s="99" t="s">
        <v>21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101"/>
      <c r="N3" s="102"/>
      <c r="O3" s="102"/>
      <c r="P3" s="102"/>
      <c r="Q3" s="103"/>
      <c r="R3" s="104"/>
      <c r="S3" s="104"/>
      <c r="T3" s="105"/>
      <c r="U3" s="102"/>
      <c r="V3" s="102"/>
      <c r="W3" s="102"/>
      <c r="X3" s="103"/>
      <c r="Y3" s="104"/>
      <c r="Z3" s="104"/>
      <c r="AA3" s="105"/>
      <c r="AB3" s="102"/>
      <c r="AC3" s="102"/>
      <c r="AD3" s="102"/>
      <c r="AE3" s="103"/>
      <c r="AF3" s="104"/>
      <c r="AG3" s="104"/>
      <c r="AH3" s="105"/>
      <c r="AI3" s="102"/>
      <c r="AJ3" s="102"/>
      <c r="AK3" s="102"/>
      <c r="AL3" s="103"/>
      <c r="AM3" s="104"/>
      <c r="AN3" s="104"/>
      <c r="AO3" s="105"/>
      <c r="AP3" s="102"/>
      <c r="AQ3" s="102"/>
      <c r="AR3" s="102"/>
      <c r="AS3" s="103"/>
      <c r="AT3" s="104"/>
      <c r="AU3" s="104"/>
      <c r="AV3" s="105"/>
      <c r="AW3" s="102"/>
      <c r="AX3" s="102"/>
      <c r="AY3" s="102"/>
      <c r="AZ3" s="103"/>
      <c r="BA3" s="104"/>
      <c r="BB3" s="104"/>
      <c r="BC3" s="105"/>
      <c r="BD3" s="102"/>
      <c r="BE3" s="102"/>
      <c r="BF3" s="102"/>
      <c r="BG3" s="103"/>
      <c r="BH3" s="104"/>
      <c r="BI3" s="104"/>
      <c r="BJ3" s="105"/>
      <c r="BK3" s="102"/>
      <c r="BL3" s="102"/>
      <c r="BM3" s="102"/>
      <c r="BN3" s="103"/>
      <c r="BO3" s="104"/>
      <c r="BP3" s="104"/>
      <c r="BQ3" s="105"/>
      <c r="BR3" s="102"/>
      <c r="BS3" s="102"/>
      <c r="BT3" s="102"/>
      <c r="BU3" s="103"/>
      <c r="BV3" s="104"/>
      <c r="BW3" s="104"/>
      <c r="BX3" s="105"/>
      <c r="BY3" s="102"/>
      <c r="BZ3" s="102"/>
      <c r="CA3" s="102"/>
      <c r="CB3" s="103"/>
      <c r="CC3" s="104"/>
      <c r="CD3" s="104"/>
      <c r="CE3" s="105"/>
      <c r="CF3" s="105"/>
      <c r="CG3" s="105"/>
      <c r="CH3" s="105"/>
      <c r="CI3" s="105"/>
      <c r="CJ3" s="105"/>
      <c r="CK3" s="105"/>
      <c r="CL3" s="105"/>
      <c r="CM3" s="105"/>
      <c r="CN3" s="105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" hidden="false" customHeight="false" outlineLevel="0" collapsed="false">
      <c r="A4" s="99" t="s">
        <v>22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101"/>
      <c r="N4" s="102"/>
      <c r="O4" s="102"/>
      <c r="P4" s="102"/>
      <c r="Q4" s="103"/>
      <c r="R4" s="104"/>
      <c r="S4" s="104"/>
      <c r="T4" s="105"/>
      <c r="U4" s="102"/>
      <c r="V4" s="102"/>
      <c r="W4" s="102"/>
      <c r="X4" s="103"/>
      <c r="Y4" s="104"/>
      <c r="Z4" s="104"/>
      <c r="AA4" s="105"/>
      <c r="AB4" s="102"/>
      <c r="AC4" s="102"/>
      <c r="AD4" s="102"/>
      <c r="AE4" s="103"/>
      <c r="AF4" s="104"/>
      <c r="AG4" s="104"/>
      <c r="AH4" s="105"/>
      <c r="AI4" s="102"/>
      <c r="AJ4" s="102"/>
      <c r="AK4" s="102"/>
      <c r="AL4" s="103"/>
      <c r="AM4" s="104"/>
      <c r="AN4" s="104"/>
      <c r="AO4" s="105"/>
      <c r="AP4" s="102"/>
      <c r="AQ4" s="102"/>
      <c r="AR4" s="102"/>
      <c r="AS4" s="103"/>
      <c r="AT4" s="104"/>
      <c r="AU4" s="104"/>
      <c r="AV4" s="105"/>
      <c r="AW4" s="102"/>
      <c r="AX4" s="102"/>
      <c r="AY4" s="102"/>
      <c r="AZ4" s="103"/>
      <c r="BA4" s="104"/>
      <c r="BB4" s="104"/>
      <c r="BC4" s="105"/>
      <c r="BD4" s="102"/>
      <c r="BE4" s="102"/>
      <c r="BF4" s="102"/>
      <c r="BG4" s="103"/>
      <c r="BH4" s="104"/>
      <c r="BI4" s="104"/>
      <c r="BJ4" s="105"/>
      <c r="BK4" s="102"/>
      <c r="BL4" s="102"/>
      <c r="BM4" s="102"/>
      <c r="BN4" s="103"/>
      <c r="BO4" s="104"/>
      <c r="BP4" s="104"/>
      <c r="BQ4" s="105"/>
      <c r="BR4" s="102"/>
      <c r="BS4" s="102"/>
      <c r="BT4" s="102"/>
      <c r="BU4" s="103"/>
      <c r="BV4" s="104"/>
      <c r="BW4" s="104"/>
      <c r="BX4" s="105"/>
      <c r="BY4" s="102"/>
      <c r="BZ4" s="102"/>
      <c r="CA4" s="102"/>
      <c r="CB4" s="103"/>
      <c r="CC4" s="104"/>
      <c r="CD4" s="104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true" outlineLevel="0" collapsed="false">
      <c r="A5" s="99" t="s">
        <v>23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101"/>
      <c r="N5" s="106"/>
      <c r="O5" s="106"/>
      <c r="P5" s="106"/>
      <c r="Q5" s="107"/>
      <c r="R5" s="107"/>
      <c r="S5" s="107"/>
      <c r="T5" s="105"/>
      <c r="U5" s="106"/>
      <c r="V5" s="106"/>
      <c r="W5" s="106"/>
      <c r="X5" s="107"/>
      <c r="Y5" s="107"/>
      <c r="Z5" s="107"/>
      <c r="AA5" s="105"/>
      <c r="AB5" s="106"/>
      <c r="AC5" s="106"/>
      <c r="AD5" s="106"/>
      <c r="AE5" s="107"/>
      <c r="AF5" s="107"/>
      <c r="AG5" s="107"/>
      <c r="AH5" s="105"/>
      <c r="AI5" s="106"/>
      <c r="AJ5" s="106"/>
      <c r="AK5" s="106"/>
      <c r="AL5" s="107"/>
      <c r="AM5" s="107"/>
      <c r="AN5" s="107"/>
      <c r="AO5" s="105"/>
      <c r="AP5" s="106"/>
      <c r="AQ5" s="106"/>
      <c r="AR5" s="106"/>
      <c r="AS5" s="107"/>
      <c r="AT5" s="107"/>
      <c r="AU5" s="107"/>
      <c r="AV5" s="105"/>
      <c r="AW5" s="106"/>
      <c r="AX5" s="106"/>
      <c r="AY5" s="106"/>
      <c r="AZ5" s="107"/>
      <c r="BA5" s="107"/>
      <c r="BB5" s="107"/>
      <c r="BC5" s="105"/>
      <c r="BD5" s="106"/>
      <c r="BE5" s="106"/>
      <c r="BF5" s="106"/>
      <c r="BG5" s="107"/>
      <c r="BH5" s="107"/>
      <c r="BI5" s="107"/>
      <c r="BJ5" s="105"/>
      <c r="BK5" s="106"/>
      <c r="BL5" s="106"/>
      <c r="BM5" s="106"/>
      <c r="BN5" s="107"/>
      <c r="BO5" s="107"/>
      <c r="BP5" s="107"/>
      <c r="BQ5" s="105"/>
      <c r="BR5" s="106"/>
      <c r="BS5" s="106"/>
      <c r="BT5" s="106"/>
      <c r="BU5" s="107"/>
      <c r="BV5" s="107"/>
      <c r="BW5" s="107"/>
      <c r="BX5" s="105"/>
      <c r="BY5" s="106"/>
      <c r="BZ5" s="106"/>
      <c r="CA5" s="106"/>
      <c r="CB5" s="107"/>
      <c r="CC5" s="107"/>
      <c r="CD5" s="107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101"/>
      <c r="N6" s="106"/>
      <c r="O6" s="106"/>
      <c r="P6" s="106"/>
      <c r="Q6" s="107"/>
      <c r="R6" s="107"/>
      <c r="S6" s="107"/>
      <c r="T6" s="105"/>
      <c r="U6" s="106"/>
      <c r="V6" s="106"/>
      <c r="W6" s="106"/>
      <c r="X6" s="107"/>
      <c r="Y6" s="107"/>
      <c r="Z6" s="107"/>
      <c r="AA6" s="105"/>
      <c r="AB6" s="106"/>
      <c r="AC6" s="106"/>
      <c r="AD6" s="106"/>
      <c r="AE6" s="107"/>
      <c r="AF6" s="107"/>
      <c r="AG6" s="107"/>
      <c r="AH6" s="105"/>
      <c r="AI6" s="106"/>
      <c r="AJ6" s="106"/>
      <c r="AK6" s="106"/>
      <c r="AL6" s="107"/>
      <c r="AM6" s="107"/>
      <c r="AN6" s="107"/>
      <c r="AO6" s="105"/>
      <c r="AP6" s="106"/>
      <c r="AQ6" s="106"/>
      <c r="AR6" s="106"/>
      <c r="AS6" s="107"/>
      <c r="AT6" s="107"/>
      <c r="AU6" s="107"/>
      <c r="AV6" s="105"/>
      <c r="AW6" s="106"/>
      <c r="AX6" s="106"/>
      <c r="AY6" s="106"/>
      <c r="AZ6" s="107"/>
      <c r="BA6" s="107"/>
      <c r="BB6" s="107"/>
      <c r="BC6" s="105"/>
      <c r="BD6" s="106"/>
      <c r="BE6" s="106"/>
      <c r="BF6" s="106"/>
      <c r="BG6" s="107"/>
      <c r="BH6" s="107"/>
      <c r="BI6" s="107"/>
      <c r="BJ6" s="105"/>
      <c r="BK6" s="106"/>
      <c r="BL6" s="106"/>
      <c r="BM6" s="106"/>
      <c r="BN6" s="107"/>
      <c r="BO6" s="107"/>
      <c r="BP6" s="107"/>
      <c r="BQ6" s="105"/>
      <c r="BR6" s="106"/>
      <c r="BS6" s="106"/>
      <c r="BT6" s="106"/>
      <c r="BU6" s="107"/>
      <c r="BV6" s="107"/>
      <c r="BW6" s="107"/>
      <c r="BX6" s="105"/>
      <c r="BY6" s="106"/>
      <c r="BZ6" s="106"/>
      <c r="CA6" s="106"/>
      <c r="CB6" s="107"/>
      <c r="CC6" s="107"/>
      <c r="CD6" s="107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99"/>
      <c r="B7" s="99"/>
      <c r="C7" s="99"/>
      <c r="D7" s="108"/>
      <c r="E7" s="108"/>
      <c r="F7" s="108"/>
      <c r="G7" s="108"/>
      <c r="H7" s="108"/>
      <c r="I7" s="101"/>
      <c r="J7" s="101"/>
      <c r="K7" s="109"/>
      <c r="L7" s="109"/>
      <c r="M7" s="110"/>
      <c r="N7" s="102"/>
      <c r="O7" s="111"/>
      <c r="P7" s="112"/>
      <c r="Q7" s="103"/>
      <c r="R7" s="111"/>
      <c r="S7" s="112"/>
      <c r="T7" s="105"/>
      <c r="U7" s="102"/>
      <c r="V7" s="111"/>
      <c r="W7" s="112"/>
      <c r="X7" s="103"/>
      <c r="Y7" s="111"/>
      <c r="Z7" s="112"/>
      <c r="AA7" s="105"/>
      <c r="AB7" s="102"/>
      <c r="AC7" s="111"/>
      <c r="AD7" s="112"/>
      <c r="AE7" s="103"/>
      <c r="AF7" s="111"/>
      <c r="AG7" s="112"/>
      <c r="AH7" s="105"/>
      <c r="AI7" s="102"/>
      <c r="AJ7" s="111"/>
      <c r="AK7" s="112"/>
      <c r="AL7" s="103"/>
      <c r="AM7" s="111"/>
      <c r="AN7" s="112"/>
      <c r="AO7" s="105"/>
      <c r="AP7" s="102"/>
      <c r="AQ7" s="111"/>
      <c r="AR7" s="112"/>
      <c r="AS7" s="103"/>
      <c r="AT7" s="111"/>
      <c r="AU7" s="112"/>
      <c r="AV7" s="105"/>
      <c r="AW7" s="102"/>
      <c r="AX7" s="111"/>
      <c r="AY7" s="112"/>
      <c r="AZ7" s="103"/>
      <c r="BA7" s="111"/>
      <c r="BB7" s="112"/>
      <c r="BC7" s="105"/>
      <c r="BD7" s="102"/>
      <c r="BE7" s="111"/>
      <c r="BF7" s="112"/>
      <c r="BG7" s="103"/>
      <c r="BH7" s="111"/>
      <c r="BI7" s="112"/>
      <c r="BJ7" s="105"/>
      <c r="BK7" s="102"/>
      <c r="BL7" s="111"/>
      <c r="BM7" s="112"/>
      <c r="BN7" s="103"/>
      <c r="BO7" s="111"/>
      <c r="BP7" s="112"/>
      <c r="BQ7" s="105"/>
      <c r="BR7" s="102"/>
      <c r="BS7" s="111"/>
      <c r="BT7" s="112"/>
      <c r="BU7" s="103"/>
      <c r="BV7" s="111"/>
      <c r="BW7" s="112"/>
      <c r="BX7" s="105"/>
      <c r="BY7" s="102"/>
      <c r="BZ7" s="111"/>
      <c r="CA7" s="112"/>
      <c r="CB7" s="103"/>
      <c r="CC7" s="111"/>
      <c r="CD7" s="112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65" hidden="false" customHeight="false" outlineLevel="0" collapsed="false">
      <c r="A8" s="113" t="s">
        <v>24</v>
      </c>
      <c r="B8" s="114"/>
      <c r="C8" s="114"/>
      <c r="D8" s="115" t="s">
        <v>25</v>
      </c>
      <c r="E8" s="114" t="s">
        <v>26</v>
      </c>
      <c r="F8" s="114" t="s">
        <v>27</v>
      </c>
      <c r="G8" s="114" t="s">
        <v>28</v>
      </c>
      <c r="H8" s="116" t="s">
        <v>29</v>
      </c>
      <c r="I8" s="117" t="s">
        <v>30</v>
      </c>
      <c r="J8" s="118" t="s">
        <v>31</v>
      </c>
      <c r="K8" s="117" t="s">
        <v>32</v>
      </c>
      <c r="L8" s="119" t="s">
        <v>33</v>
      </c>
      <c r="M8" s="120" t="s">
        <v>34</v>
      </c>
      <c r="N8" s="102"/>
      <c r="O8" s="111"/>
      <c r="P8" s="112"/>
      <c r="Q8" s="103"/>
      <c r="R8" s="111"/>
      <c r="S8" s="112"/>
      <c r="T8" s="105"/>
      <c r="U8" s="102"/>
      <c r="V8" s="111"/>
      <c r="W8" s="112"/>
      <c r="X8" s="103"/>
      <c r="Y8" s="111"/>
      <c r="Z8" s="112"/>
      <c r="AA8" s="105"/>
      <c r="AB8" s="102"/>
      <c r="AC8" s="111"/>
      <c r="AD8" s="112"/>
      <c r="AE8" s="103"/>
      <c r="AF8" s="111"/>
      <c r="AG8" s="112"/>
      <c r="AH8" s="105"/>
      <c r="AI8" s="102"/>
      <c r="AJ8" s="111"/>
      <c r="AK8" s="112"/>
      <c r="AL8" s="103"/>
      <c r="AM8" s="111"/>
      <c r="AN8" s="112"/>
      <c r="AO8" s="105"/>
      <c r="AP8" s="102"/>
      <c r="AQ8" s="111"/>
      <c r="AR8" s="112"/>
      <c r="AS8" s="103"/>
      <c r="AT8" s="111"/>
      <c r="AU8" s="112"/>
      <c r="AV8" s="105"/>
      <c r="AW8" s="102"/>
      <c r="AX8" s="111"/>
      <c r="AY8" s="112"/>
      <c r="AZ8" s="103"/>
      <c r="BA8" s="111"/>
      <c r="BB8" s="112"/>
      <c r="BC8" s="105"/>
      <c r="BD8" s="102"/>
      <c r="BE8" s="111"/>
      <c r="BF8" s="112"/>
      <c r="BG8" s="103"/>
      <c r="BH8" s="111"/>
      <c r="BI8" s="112"/>
      <c r="BJ8" s="105"/>
      <c r="BK8" s="102"/>
      <c r="BL8" s="111"/>
      <c r="BM8" s="112"/>
      <c r="BN8" s="103"/>
      <c r="BO8" s="111"/>
      <c r="BP8" s="112"/>
      <c r="BQ8" s="105"/>
      <c r="BR8" s="102"/>
      <c r="BS8" s="111"/>
      <c r="BT8" s="112"/>
      <c r="BU8" s="103"/>
      <c r="BV8" s="111"/>
      <c r="BW8" s="112"/>
      <c r="BX8" s="105"/>
      <c r="BY8" s="102"/>
      <c r="BZ8" s="111"/>
      <c r="CA8" s="112"/>
      <c r="CB8" s="103"/>
      <c r="CC8" s="111"/>
      <c r="CD8" s="112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" hidden="false" customHeight="false" outlineLevel="0" collapsed="false">
      <c r="A9" s="121"/>
      <c r="B9" s="122"/>
      <c r="C9" s="122"/>
      <c r="D9" s="123"/>
      <c r="E9" s="122"/>
      <c r="F9" s="122"/>
      <c r="G9" s="122"/>
      <c r="H9" s="124"/>
      <c r="I9" s="125"/>
      <c r="J9" s="126"/>
      <c r="K9" s="127"/>
      <c r="L9" s="128"/>
      <c r="M9" s="129" t="n">
        <v>0</v>
      </c>
      <c r="N9" s="0"/>
      <c r="O9" s="0"/>
      <c r="P9" s="0"/>
      <c r="Q9" s="0"/>
      <c r="R9" s="0"/>
      <c r="S9" s="0"/>
      <c r="T9" s="105"/>
      <c r="U9" s="0"/>
      <c r="V9" s="0"/>
      <c r="W9" s="0"/>
      <c r="X9" s="0"/>
      <c r="Y9" s="0"/>
      <c r="Z9" s="0"/>
      <c r="AA9" s="105"/>
      <c r="AB9" s="0"/>
      <c r="AC9" s="0"/>
      <c r="AD9" s="0"/>
      <c r="AE9" s="0"/>
      <c r="AF9" s="0"/>
      <c r="AG9" s="0"/>
      <c r="AH9" s="105"/>
      <c r="AI9" s="0"/>
      <c r="AJ9" s="0"/>
      <c r="AK9" s="0"/>
      <c r="AL9" s="0"/>
      <c r="AM9" s="0"/>
      <c r="AN9" s="0"/>
      <c r="AO9" s="105"/>
      <c r="AP9" s="0"/>
      <c r="AQ9" s="0"/>
      <c r="AR9" s="0"/>
      <c r="AS9" s="0"/>
      <c r="AT9" s="0"/>
      <c r="AU9" s="0"/>
      <c r="AV9" s="105"/>
      <c r="AW9" s="0"/>
      <c r="AX9" s="0"/>
      <c r="AY9" s="0"/>
      <c r="AZ9" s="0"/>
      <c r="BA9" s="0"/>
      <c r="BB9" s="0"/>
      <c r="BC9" s="105"/>
      <c r="BD9" s="0"/>
      <c r="BE9" s="0"/>
      <c r="BF9" s="0"/>
      <c r="BG9" s="0"/>
      <c r="BH9" s="0"/>
      <c r="BI9" s="0"/>
      <c r="BJ9" s="105"/>
      <c r="BK9" s="0"/>
      <c r="BL9" s="0"/>
      <c r="BM9" s="0"/>
      <c r="BN9" s="0"/>
      <c r="BO9" s="0"/>
      <c r="BP9" s="0"/>
      <c r="BQ9" s="105"/>
      <c r="BR9" s="0"/>
      <c r="BS9" s="0"/>
      <c r="BT9" s="0"/>
      <c r="BU9" s="0"/>
      <c r="BV9" s="0"/>
      <c r="BW9" s="0"/>
      <c r="BX9" s="105"/>
      <c r="BY9" s="0"/>
      <c r="BZ9" s="0"/>
      <c r="CA9" s="0"/>
      <c r="CB9" s="0"/>
      <c r="CC9" s="0"/>
      <c r="CD9" s="0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65" hidden="false" customHeight="false" outlineLevel="0" collapsed="false">
      <c r="A10" s="130" t="n">
        <v>1</v>
      </c>
      <c r="B10" s="131"/>
      <c r="C10" s="131"/>
      <c r="D10" s="132"/>
      <c r="E10" s="133" t="s">
        <v>35</v>
      </c>
      <c r="F10" s="131"/>
      <c r="G10" s="131"/>
      <c r="H10" s="134"/>
      <c r="I10" s="135"/>
      <c r="J10" s="136"/>
      <c r="K10" s="137" t="n">
        <f aca="false">SUM(K11:K34)</f>
        <v>90914.5</v>
      </c>
      <c r="L10" s="138" t="n">
        <f aca="false">K10/$K$40</f>
        <v>0.894260041607444</v>
      </c>
      <c r="M10" s="139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9.85" hidden="false" customHeight="false" outlineLevel="0" collapsed="false">
      <c r="A11" s="140" t="n">
        <v>1</v>
      </c>
      <c r="B11" s="141" t="s">
        <v>36</v>
      </c>
      <c r="C11" s="141" t="n">
        <v>1</v>
      </c>
      <c r="D11" s="142" t="s">
        <v>37</v>
      </c>
      <c r="E11" s="143" t="s">
        <v>38</v>
      </c>
      <c r="F11" s="144" t="s">
        <v>39</v>
      </c>
      <c r="G11" s="145" t="n">
        <v>100</v>
      </c>
      <c r="H11" s="146" t="n">
        <f aca="false">I11/G11</f>
        <v>58.1440421738119</v>
      </c>
      <c r="I11" s="146" t="n">
        <f aca="false">K11/(1+J11)</f>
        <v>5814.40421738119</v>
      </c>
      <c r="J11" s="147" t="n">
        <f aca="false">ROUND(BDI_serviço!$H$47,4)</f>
        <v>0.2899</v>
      </c>
      <c r="K11" s="146" t="n">
        <v>7500</v>
      </c>
      <c r="L11" s="148" t="n">
        <f aca="false">K11/$K$40</f>
        <v>0.0737720639948064</v>
      </c>
      <c r="M11" s="149" t="n">
        <f aca="false">K11-(M9*K11)</f>
        <v>7500</v>
      </c>
      <c r="N11" s="150"/>
      <c r="O11" s="151"/>
      <c r="P11" s="152"/>
      <c r="Q11" s="153"/>
      <c r="R11" s="151"/>
      <c r="S11" s="152"/>
      <c r="T11" s="154"/>
      <c r="U11" s="150"/>
      <c r="V11" s="151"/>
      <c r="W11" s="152"/>
      <c r="X11" s="153"/>
      <c r="Y11" s="151"/>
      <c r="Z11" s="152"/>
      <c r="AA11" s="105"/>
      <c r="AB11" s="150"/>
      <c r="AC11" s="151"/>
      <c r="AD11" s="152"/>
      <c r="AE11" s="153"/>
      <c r="AF11" s="151"/>
      <c r="AG11" s="152"/>
      <c r="AH11" s="154"/>
      <c r="AI11" s="150"/>
      <c r="AJ11" s="151"/>
      <c r="AK11" s="152"/>
      <c r="AL11" s="153"/>
      <c r="AM11" s="151"/>
      <c r="AN11" s="152"/>
      <c r="AO11" s="105"/>
      <c r="AP11" s="150"/>
      <c r="AQ11" s="151"/>
      <c r="AR11" s="152"/>
      <c r="AS11" s="153"/>
      <c r="AT11" s="151"/>
      <c r="AU11" s="152"/>
      <c r="AV11" s="154"/>
      <c r="AW11" s="150"/>
      <c r="AX11" s="151"/>
      <c r="AY11" s="152"/>
      <c r="AZ11" s="153"/>
      <c r="BA11" s="151"/>
      <c r="BB11" s="152"/>
      <c r="BC11" s="105"/>
      <c r="BD11" s="150"/>
      <c r="BE11" s="151"/>
      <c r="BF11" s="152"/>
      <c r="BG11" s="153"/>
      <c r="BH11" s="151"/>
      <c r="BI11" s="152"/>
      <c r="BJ11" s="154"/>
      <c r="BK11" s="150"/>
      <c r="BL11" s="151"/>
      <c r="BM11" s="152"/>
      <c r="BN11" s="153"/>
      <c r="BO11" s="151"/>
      <c r="BP11" s="152"/>
      <c r="BQ11" s="105"/>
      <c r="BR11" s="150"/>
      <c r="BS11" s="151"/>
      <c r="BT11" s="152"/>
      <c r="BU11" s="153"/>
      <c r="BV11" s="151"/>
      <c r="BW11" s="152"/>
      <c r="BX11" s="105"/>
      <c r="BY11" s="150"/>
      <c r="BZ11" s="151"/>
      <c r="CA11" s="152"/>
      <c r="CB11" s="153"/>
      <c r="CC11" s="151"/>
      <c r="CD11" s="155"/>
      <c r="CE11" s="105"/>
      <c r="CF11" s="105"/>
      <c r="CG11" s="105"/>
      <c r="CH11" s="105"/>
      <c r="CI11" s="105"/>
      <c r="CJ11" s="105"/>
      <c r="CK11" s="105"/>
      <c r="CL11" s="105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9.85" hidden="false" customHeight="false" outlineLevel="0" collapsed="false">
      <c r="A12" s="140" t="n">
        <v>1</v>
      </c>
      <c r="B12" s="141" t="s">
        <v>36</v>
      </c>
      <c r="C12" s="141" t="n">
        <v>2</v>
      </c>
      <c r="D12" s="142" t="s">
        <v>37</v>
      </c>
      <c r="E12" s="143" t="s">
        <v>40</v>
      </c>
      <c r="F12" s="144" t="s">
        <v>39</v>
      </c>
      <c r="G12" s="145" t="n">
        <v>100</v>
      </c>
      <c r="H12" s="146" t="n">
        <f aca="false">I12/G12</f>
        <v>65.8965811303202</v>
      </c>
      <c r="I12" s="146" t="n">
        <f aca="false">K12/(1+J12)</f>
        <v>6589.65811303202</v>
      </c>
      <c r="J12" s="147" t="n">
        <f aca="false">ROUND(BDI_serviço!$H$47,4)</f>
        <v>0.2899</v>
      </c>
      <c r="K12" s="146" t="n">
        <v>8500</v>
      </c>
      <c r="L12" s="148" t="n">
        <f aca="false">K12/$K$40</f>
        <v>0.083608339194114</v>
      </c>
      <c r="M12" s="149" t="n">
        <f aca="false">K12-(M9*K12)</f>
        <v>8500</v>
      </c>
      <c r="N12" s="150"/>
      <c r="O12" s="151"/>
      <c r="P12" s="152"/>
      <c r="Q12" s="153"/>
      <c r="R12" s="151"/>
      <c r="S12" s="152"/>
      <c r="T12" s="154"/>
      <c r="U12" s="150"/>
      <c r="V12" s="151"/>
      <c r="W12" s="152"/>
      <c r="X12" s="153"/>
      <c r="Y12" s="151"/>
      <c r="Z12" s="152"/>
      <c r="AA12" s="105"/>
      <c r="AB12" s="150"/>
      <c r="AC12" s="151"/>
      <c r="AD12" s="152"/>
      <c r="AE12" s="153"/>
      <c r="AF12" s="151"/>
      <c r="AG12" s="152"/>
      <c r="AH12" s="154"/>
      <c r="AI12" s="150"/>
      <c r="AJ12" s="151"/>
      <c r="AK12" s="152"/>
      <c r="AL12" s="153"/>
      <c r="AM12" s="151"/>
      <c r="AN12" s="152"/>
      <c r="AO12" s="105"/>
      <c r="AP12" s="150"/>
      <c r="AQ12" s="151"/>
      <c r="AR12" s="152"/>
      <c r="AS12" s="153"/>
      <c r="AT12" s="151"/>
      <c r="AU12" s="152"/>
      <c r="AV12" s="154"/>
      <c r="AW12" s="150"/>
      <c r="AX12" s="151"/>
      <c r="AY12" s="152"/>
      <c r="AZ12" s="153"/>
      <c r="BA12" s="151"/>
      <c r="BB12" s="152"/>
      <c r="BC12" s="105"/>
      <c r="BD12" s="150"/>
      <c r="BE12" s="151"/>
      <c r="BF12" s="152"/>
      <c r="BG12" s="153"/>
      <c r="BH12" s="151"/>
      <c r="BI12" s="152"/>
      <c r="BJ12" s="154"/>
      <c r="BK12" s="150"/>
      <c r="BL12" s="151"/>
      <c r="BM12" s="152"/>
      <c r="BN12" s="153"/>
      <c r="BO12" s="151"/>
      <c r="BP12" s="152"/>
      <c r="BQ12" s="105"/>
      <c r="BR12" s="150"/>
      <c r="BS12" s="151"/>
      <c r="BT12" s="152"/>
      <c r="BU12" s="153"/>
      <c r="BV12" s="151"/>
      <c r="BW12" s="152"/>
      <c r="BX12" s="105"/>
      <c r="BY12" s="150"/>
      <c r="BZ12" s="151"/>
      <c r="CA12" s="152"/>
      <c r="CB12" s="153"/>
      <c r="CC12" s="151"/>
      <c r="CD12" s="155"/>
      <c r="CE12" s="105"/>
      <c r="CF12" s="105"/>
      <c r="CG12" s="105"/>
      <c r="CH12" s="105"/>
      <c r="CI12" s="105"/>
      <c r="CJ12" s="105"/>
      <c r="CK12" s="105"/>
      <c r="CL12" s="105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29.85" hidden="false" customHeight="false" outlineLevel="0" collapsed="false">
      <c r="A13" s="140" t="n">
        <v>1</v>
      </c>
      <c r="B13" s="141" t="s">
        <v>36</v>
      </c>
      <c r="C13" s="141" t="n">
        <v>3</v>
      </c>
      <c r="D13" s="142" t="s">
        <v>37</v>
      </c>
      <c r="E13" s="143" t="s">
        <v>41</v>
      </c>
      <c r="F13" s="144" t="s">
        <v>39</v>
      </c>
      <c r="G13" s="145" t="n">
        <v>100</v>
      </c>
      <c r="H13" s="146" t="n">
        <f aca="false">I13/G13</f>
        <v>86.8284363128925</v>
      </c>
      <c r="I13" s="146" t="n">
        <f aca="false">K13/(1+J13)</f>
        <v>8682.84363128925</v>
      </c>
      <c r="J13" s="147" t="n">
        <f aca="false">ROUND(BDI_serviço!$H$47,4)</f>
        <v>0.2899</v>
      </c>
      <c r="K13" s="146" t="n">
        <v>11200</v>
      </c>
      <c r="L13" s="148" t="n">
        <f aca="false">K13/$K$40</f>
        <v>0.110166282232244</v>
      </c>
      <c r="M13" s="149" t="n">
        <f aca="false">K13-(M9*K13)</f>
        <v>11200</v>
      </c>
      <c r="N13" s="150"/>
      <c r="O13" s="151"/>
      <c r="P13" s="152"/>
      <c r="Q13" s="153"/>
      <c r="R13" s="151"/>
      <c r="S13" s="152"/>
      <c r="T13" s="154"/>
      <c r="U13" s="150"/>
      <c r="V13" s="151"/>
      <c r="W13" s="152"/>
      <c r="X13" s="153"/>
      <c r="Y13" s="151"/>
      <c r="Z13" s="152"/>
      <c r="AA13" s="105"/>
      <c r="AB13" s="150"/>
      <c r="AC13" s="151"/>
      <c r="AD13" s="152"/>
      <c r="AE13" s="153"/>
      <c r="AF13" s="151"/>
      <c r="AG13" s="152"/>
      <c r="AH13" s="154"/>
      <c r="AI13" s="150"/>
      <c r="AJ13" s="151"/>
      <c r="AK13" s="152"/>
      <c r="AL13" s="153"/>
      <c r="AM13" s="151"/>
      <c r="AN13" s="152"/>
      <c r="AO13" s="105"/>
      <c r="AP13" s="150"/>
      <c r="AQ13" s="151"/>
      <c r="AR13" s="152"/>
      <c r="AS13" s="153"/>
      <c r="AT13" s="151"/>
      <c r="AU13" s="152"/>
      <c r="AV13" s="154"/>
      <c r="AW13" s="150"/>
      <c r="AX13" s="151"/>
      <c r="AY13" s="152"/>
      <c r="AZ13" s="153"/>
      <c r="BA13" s="151"/>
      <c r="BB13" s="152"/>
      <c r="BC13" s="105"/>
      <c r="BD13" s="150"/>
      <c r="BE13" s="151"/>
      <c r="BF13" s="152"/>
      <c r="BG13" s="153"/>
      <c r="BH13" s="151"/>
      <c r="BI13" s="152"/>
      <c r="BJ13" s="154"/>
      <c r="BK13" s="150"/>
      <c r="BL13" s="151"/>
      <c r="BM13" s="152"/>
      <c r="BN13" s="153"/>
      <c r="BO13" s="151"/>
      <c r="BP13" s="152"/>
      <c r="BQ13" s="105"/>
      <c r="BR13" s="150"/>
      <c r="BS13" s="151"/>
      <c r="BT13" s="152"/>
      <c r="BU13" s="153"/>
      <c r="BV13" s="151"/>
      <c r="BW13" s="152"/>
      <c r="BX13" s="105"/>
      <c r="BY13" s="150"/>
      <c r="BZ13" s="151"/>
      <c r="CA13" s="152"/>
      <c r="CB13" s="153"/>
      <c r="CC13" s="151"/>
      <c r="CD13" s="155"/>
      <c r="CE13" s="105"/>
      <c r="CF13" s="105"/>
      <c r="CG13" s="105"/>
      <c r="CH13" s="105"/>
      <c r="CI13" s="105"/>
      <c r="CJ13" s="105"/>
      <c r="CK13" s="105"/>
      <c r="CL13" s="105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72.35" hidden="false" customHeight="false" outlineLevel="0" collapsed="false">
      <c r="A14" s="140" t="n">
        <v>1</v>
      </c>
      <c r="B14" s="141" t="s">
        <v>36</v>
      </c>
      <c r="C14" s="141" t="n">
        <v>4</v>
      </c>
      <c r="D14" s="142" t="s">
        <v>37</v>
      </c>
      <c r="E14" s="143" t="s">
        <v>42</v>
      </c>
      <c r="F14" s="144" t="s">
        <v>39</v>
      </c>
      <c r="G14" s="156" t="n">
        <v>40</v>
      </c>
      <c r="H14" s="146" t="n">
        <f aca="false">I14/G14</f>
        <v>139.545701217149</v>
      </c>
      <c r="I14" s="146" t="n">
        <f aca="false">K14/(1+J14)</f>
        <v>5581.82804868595</v>
      </c>
      <c r="J14" s="147" t="n">
        <f aca="false">ROUND(BDI_serviço!$H$47,4)</f>
        <v>0.2899</v>
      </c>
      <c r="K14" s="146" t="n">
        <v>7200</v>
      </c>
      <c r="L14" s="148" t="n">
        <f aca="false">K14/$K$40</f>
        <v>0.0708211814350142</v>
      </c>
      <c r="M14" s="149" t="n">
        <f aca="false">K14-(M9*K14)</f>
        <v>7200</v>
      </c>
      <c r="N14" s="150"/>
      <c r="O14" s="151"/>
      <c r="P14" s="152"/>
      <c r="Q14" s="153"/>
      <c r="R14" s="151"/>
      <c r="S14" s="152"/>
      <c r="T14" s="154"/>
      <c r="U14" s="150"/>
      <c r="V14" s="151"/>
      <c r="W14" s="152"/>
      <c r="X14" s="153"/>
      <c r="Y14" s="151"/>
      <c r="Z14" s="152"/>
      <c r="AA14" s="105"/>
      <c r="AB14" s="150"/>
      <c r="AC14" s="151"/>
      <c r="AD14" s="152"/>
      <c r="AE14" s="153"/>
      <c r="AF14" s="151"/>
      <c r="AG14" s="152"/>
      <c r="AH14" s="154"/>
      <c r="AI14" s="150"/>
      <c r="AJ14" s="151"/>
      <c r="AK14" s="152"/>
      <c r="AL14" s="153"/>
      <c r="AM14" s="151"/>
      <c r="AN14" s="152"/>
      <c r="AO14" s="105"/>
      <c r="AP14" s="150"/>
      <c r="AQ14" s="151"/>
      <c r="AR14" s="152"/>
      <c r="AS14" s="153"/>
      <c r="AT14" s="151"/>
      <c r="AU14" s="152"/>
      <c r="AV14" s="154"/>
      <c r="AW14" s="150"/>
      <c r="AX14" s="151"/>
      <c r="AY14" s="152"/>
      <c r="AZ14" s="153"/>
      <c r="BA14" s="151"/>
      <c r="BB14" s="152"/>
      <c r="BC14" s="105"/>
      <c r="BD14" s="150"/>
      <c r="BE14" s="151"/>
      <c r="BF14" s="152"/>
      <c r="BG14" s="153"/>
      <c r="BH14" s="151"/>
      <c r="BI14" s="152"/>
      <c r="BJ14" s="154"/>
      <c r="BK14" s="150"/>
      <c r="BL14" s="151"/>
      <c r="BM14" s="152"/>
      <c r="BN14" s="153"/>
      <c r="BO14" s="151"/>
      <c r="BP14" s="152"/>
      <c r="BQ14" s="105"/>
      <c r="BR14" s="150"/>
      <c r="BS14" s="151"/>
      <c r="BT14" s="152"/>
      <c r="BU14" s="153"/>
      <c r="BV14" s="151"/>
      <c r="BW14" s="152"/>
      <c r="BX14" s="105"/>
      <c r="BY14" s="150"/>
      <c r="BZ14" s="151"/>
      <c r="CA14" s="152"/>
      <c r="CB14" s="153"/>
      <c r="CC14" s="151"/>
      <c r="CD14" s="155"/>
      <c r="CE14" s="105"/>
      <c r="CF14" s="105"/>
      <c r="CG14" s="105"/>
      <c r="CH14" s="105"/>
      <c r="CI14" s="105"/>
      <c r="CJ14" s="105"/>
      <c r="CK14" s="105"/>
      <c r="CL14" s="105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58.2" hidden="false" customHeight="false" outlineLevel="0" collapsed="false">
      <c r="A15" s="140" t="n">
        <v>1</v>
      </c>
      <c r="B15" s="141" t="s">
        <v>36</v>
      </c>
      <c r="C15" s="141" t="n">
        <v>5</v>
      </c>
      <c r="D15" s="142" t="s">
        <v>37</v>
      </c>
      <c r="E15" s="143" t="s">
        <v>43</v>
      </c>
      <c r="F15" s="144" t="s">
        <v>44</v>
      </c>
      <c r="G15" s="156" t="n">
        <v>1</v>
      </c>
      <c r="H15" s="146" t="n">
        <f aca="false">I15/G15</f>
        <v>759.748817737809</v>
      </c>
      <c r="I15" s="146" t="n">
        <f aca="false">K15/(1+J15)</f>
        <v>759.748817737809</v>
      </c>
      <c r="J15" s="147" t="n">
        <f aca="false">ROUND(BDI_serviço!$H$47,4)</f>
        <v>0.2899</v>
      </c>
      <c r="K15" s="146" t="n">
        <v>980</v>
      </c>
      <c r="L15" s="148" t="n">
        <f aca="false">K15/$K$40</f>
        <v>0.00963954969532138</v>
      </c>
      <c r="M15" s="149" t="n">
        <f aca="false">K15-(M9*K15)</f>
        <v>980</v>
      </c>
      <c r="N15" s="150"/>
      <c r="O15" s="151"/>
      <c r="P15" s="152"/>
      <c r="Q15" s="153"/>
      <c r="R15" s="151"/>
      <c r="S15" s="152"/>
      <c r="T15" s="154"/>
      <c r="U15" s="150"/>
      <c r="V15" s="151"/>
      <c r="W15" s="152"/>
      <c r="X15" s="153"/>
      <c r="Y15" s="151"/>
      <c r="Z15" s="152"/>
      <c r="AA15" s="105"/>
      <c r="AB15" s="150"/>
      <c r="AC15" s="151"/>
      <c r="AD15" s="152"/>
      <c r="AE15" s="153"/>
      <c r="AF15" s="151"/>
      <c r="AG15" s="152"/>
      <c r="AH15" s="154"/>
      <c r="AI15" s="150"/>
      <c r="AJ15" s="151"/>
      <c r="AK15" s="152"/>
      <c r="AL15" s="153"/>
      <c r="AM15" s="151"/>
      <c r="AN15" s="152"/>
      <c r="AO15" s="105"/>
      <c r="AP15" s="150"/>
      <c r="AQ15" s="151"/>
      <c r="AR15" s="152"/>
      <c r="AS15" s="153"/>
      <c r="AT15" s="151"/>
      <c r="AU15" s="152"/>
      <c r="AV15" s="154"/>
      <c r="AW15" s="150"/>
      <c r="AX15" s="151"/>
      <c r="AY15" s="152"/>
      <c r="AZ15" s="153"/>
      <c r="BA15" s="151"/>
      <c r="BB15" s="152"/>
      <c r="BC15" s="105"/>
      <c r="BD15" s="150"/>
      <c r="BE15" s="151"/>
      <c r="BF15" s="152"/>
      <c r="BG15" s="153"/>
      <c r="BH15" s="151"/>
      <c r="BI15" s="152"/>
      <c r="BJ15" s="154"/>
      <c r="BK15" s="150"/>
      <c r="BL15" s="151"/>
      <c r="BM15" s="152"/>
      <c r="BN15" s="153"/>
      <c r="BO15" s="151"/>
      <c r="BP15" s="152"/>
      <c r="BQ15" s="105"/>
      <c r="BR15" s="150"/>
      <c r="BS15" s="151"/>
      <c r="BT15" s="152"/>
      <c r="BU15" s="153"/>
      <c r="BV15" s="151"/>
      <c r="BW15" s="152"/>
      <c r="BX15" s="105"/>
      <c r="BY15" s="150"/>
      <c r="BZ15" s="151"/>
      <c r="CA15" s="152"/>
      <c r="CB15" s="153"/>
      <c r="CC15" s="151"/>
      <c r="CD15" s="155"/>
      <c r="CE15" s="105"/>
      <c r="CF15" s="105"/>
      <c r="CG15" s="105"/>
      <c r="CH15" s="105"/>
      <c r="CI15" s="105"/>
      <c r="CJ15" s="105"/>
      <c r="CK15" s="105"/>
      <c r="CL15" s="105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9.85" hidden="false" customHeight="false" outlineLevel="0" collapsed="false">
      <c r="A16" s="140" t="n">
        <v>1</v>
      </c>
      <c r="B16" s="141" t="s">
        <v>36</v>
      </c>
      <c r="C16" s="141" t="n">
        <v>6</v>
      </c>
      <c r="D16" s="142" t="s">
        <v>37</v>
      </c>
      <c r="E16" s="143" t="s">
        <v>45</v>
      </c>
      <c r="F16" s="144" t="s">
        <v>44</v>
      </c>
      <c r="G16" s="156" t="n">
        <v>1</v>
      </c>
      <c r="H16" s="146" t="n">
        <f aca="false">I16/G16</f>
        <v>232.576168695248</v>
      </c>
      <c r="I16" s="146" t="n">
        <f aca="false">K16/(1+J16)</f>
        <v>232.576168695248</v>
      </c>
      <c r="J16" s="147" t="n">
        <f aca="false">ROUND(BDI_serviço!$H$47,4)</f>
        <v>0.2899</v>
      </c>
      <c r="K16" s="146" t="n">
        <v>300</v>
      </c>
      <c r="L16" s="148" t="n">
        <f aca="false">K16/$K$40</f>
        <v>0.00295088255979226</v>
      </c>
      <c r="M16" s="149" t="n">
        <f aca="false">K16-(M9*K16)</f>
        <v>300</v>
      </c>
      <c r="N16" s="150"/>
      <c r="O16" s="151"/>
      <c r="P16" s="152"/>
      <c r="Q16" s="153"/>
      <c r="R16" s="151"/>
      <c r="S16" s="152"/>
      <c r="T16" s="154"/>
      <c r="U16" s="150"/>
      <c r="V16" s="151"/>
      <c r="W16" s="152"/>
      <c r="X16" s="153"/>
      <c r="Y16" s="151"/>
      <c r="Z16" s="152"/>
      <c r="AA16" s="105"/>
      <c r="AB16" s="150"/>
      <c r="AC16" s="151"/>
      <c r="AD16" s="152"/>
      <c r="AE16" s="153"/>
      <c r="AF16" s="151"/>
      <c r="AG16" s="152"/>
      <c r="AH16" s="154"/>
      <c r="AI16" s="150"/>
      <c r="AJ16" s="151"/>
      <c r="AK16" s="152"/>
      <c r="AL16" s="153"/>
      <c r="AM16" s="151"/>
      <c r="AN16" s="152"/>
      <c r="AO16" s="105"/>
      <c r="AP16" s="150"/>
      <c r="AQ16" s="151"/>
      <c r="AR16" s="152"/>
      <c r="AS16" s="153"/>
      <c r="AT16" s="151"/>
      <c r="AU16" s="152"/>
      <c r="AV16" s="154"/>
      <c r="AW16" s="150"/>
      <c r="AX16" s="151"/>
      <c r="AY16" s="152"/>
      <c r="AZ16" s="153"/>
      <c r="BA16" s="151"/>
      <c r="BB16" s="152"/>
      <c r="BC16" s="105"/>
      <c r="BD16" s="150"/>
      <c r="BE16" s="151"/>
      <c r="BF16" s="152"/>
      <c r="BG16" s="153"/>
      <c r="BH16" s="151"/>
      <c r="BI16" s="152"/>
      <c r="BJ16" s="154"/>
      <c r="BK16" s="150"/>
      <c r="BL16" s="151"/>
      <c r="BM16" s="152"/>
      <c r="BN16" s="153"/>
      <c r="BO16" s="151"/>
      <c r="BP16" s="152"/>
      <c r="BQ16" s="105"/>
      <c r="BR16" s="150"/>
      <c r="BS16" s="151"/>
      <c r="BT16" s="152"/>
      <c r="BU16" s="153"/>
      <c r="BV16" s="151"/>
      <c r="BW16" s="152"/>
      <c r="BX16" s="105"/>
      <c r="BY16" s="150"/>
      <c r="BZ16" s="151"/>
      <c r="CA16" s="152"/>
      <c r="CB16" s="153"/>
      <c r="CC16" s="151"/>
      <c r="CD16" s="155"/>
      <c r="CE16" s="105"/>
      <c r="CF16" s="105"/>
      <c r="CG16" s="105"/>
      <c r="CH16" s="105"/>
      <c r="CI16" s="105"/>
      <c r="CJ16" s="105"/>
      <c r="CK16" s="105"/>
      <c r="CL16" s="105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29.85" hidden="false" customHeight="false" outlineLevel="0" collapsed="false">
      <c r="A17" s="140" t="n">
        <v>1</v>
      </c>
      <c r="B17" s="141" t="s">
        <v>36</v>
      </c>
      <c r="C17" s="141" t="n">
        <v>7</v>
      </c>
      <c r="D17" s="142" t="s">
        <v>37</v>
      </c>
      <c r="E17" s="143" t="s">
        <v>46</v>
      </c>
      <c r="F17" s="144" t="s">
        <v>39</v>
      </c>
      <c r="G17" s="156" t="n">
        <v>300</v>
      </c>
      <c r="H17" s="146" t="n">
        <f aca="false">I17/G17</f>
        <v>37.9874408868905</v>
      </c>
      <c r="I17" s="146" t="n">
        <f aca="false">K17/(1+J17)</f>
        <v>11396.2322660671</v>
      </c>
      <c r="J17" s="147" t="n">
        <f aca="false">ROUND(BDI_serviço!$H$47,4)</f>
        <v>0.2899</v>
      </c>
      <c r="K17" s="146" t="n">
        <v>14700</v>
      </c>
      <c r="L17" s="148" t="n">
        <f aca="false">K17/$K$40</f>
        <v>0.144593245429821</v>
      </c>
      <c r="M17" s="149" t="n">
        <f aca="false">K17-(M9*K17)</f>
        <v>14700</v>
      </c>
      <c r="N17" s="150"/>
      <c r="O17" s="151"/>
      <c r="P17" s="152"/>
      <c r="Q17" s="153"/>
      <c r="R17" s="151"/>
      <c r="S17" s="152"/>
      <c r="T17" s="154"/>
      <c r="U17" s="150"/>
      <c r="V17" s="151"/>
      <c r="W17" s="152"/>
      <c r="X17" s="153"/>
      <c r="Y17" s="151"/>
      <c r="Z17" s="152"/>
      <c r="AA17" s="105"/>
      <c r="AB17" s="150"/>
      <c r="AC17" s="151"/>
      <c r="AD17" s="152"/>
      <c r="AE17" s="153"/>
      <c r="AF17" s="151"/>
      <c r="AG17" s="152"/>
      <c r="AH17" s="154"/>
      <c r="AI17" s="150"/>
      <c r="AJ17" s="151"/>
      <c r="AK17" s="152"/>
      <c r="AL17" s="153"/>
      <c r="AM17" s="151"/>
      <c r="AN17" s="152"/>
      <c r="AO17" s="105"/>
      <c r="AP17" s="150"/>
      <c r="AQ17" s="151"/>
      <c r="AR17" s="152"/>
      <c r="AS17" s="153"/>
      <c r="AT17" s="151"/>
      <c r="AU17" s="152"/>
      <c r="AV17" s="154"/>
      <c r="AW17" s="150"/>
      <c r="AX17" s="151"/>
      <c r="AY17" s="152"/>
      <c r="AZ17" s="153"/>
      <c r="BA17" s="151"/>
      <c r="BB17" s="152"/>
      <c r="BC17" s="105"/>
      <c r="BD17" s="150"/>
      <c r="BE17" s="151"/>
      <c r="BF17" s="152"/>
      <c r="BG17" s="153"/>
      <c r="BH17" s="151"/>
      <c r="BI17" s="152"/>
      <c r="BJ17" s="154"/>
      <c r="BK17" s="150"/>
      <c r="BL17" s="151"/>
      <c r="BM17" s="152"/>
      <c r="BN17" s="153"/>
      <c r="BO17" s="151"/>
      <c r="BP17" s="152"/>
      <c r="BQ17" s="105"/>
      <c r="BR17" s="150"/>
      <c r="BS17" s="151"/>
      <c r="BT17" s="152"/>
      <c r="BU17" s="153"/>
      <c r="BV17" s="151"/>
      <c r="BW17" s="152"/>
      <c r="BX17" s="105"/>
      <c r="BY17" s="150"/>
      <c r="BZ17" s="151"/>
      <c r="CA17" s="152"/>
      <c r="CB17" s="153"/>
      <c r="CC17" s="151"/>
      <c r="CD17" s="155"/>
      <c r="CE17" s="105"/>
      <c r="CF17" s="105"/>
      <c r="CG17" s="105"/>
      <c r="CH17" s="105"/>
      <c r="CI17" s="105"/>
      <c r="CJ17" s="105"/>
      <c r="CK17" s="105"/>
      <c r="CL17" s="105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.65" hidden="false" customHeight="false" outlineLevel="0" collapsed="false">
      <c r="A18" s="140" t="n">
        <v>1</v>
      </c>
      <c r="B18" s="141" t="s">
        <v>36</v>
      </c>
      <c r="C18" s="141" t="n">
        <v>8</v>
      </c>
      <c r="D18" s="142" t="s">
        <v>37</v>
      </c>
      <c r="E18" s="143" t="s">
        <v>47</v>
      </c>
      <c r="F18" s="144" t="s">
        <v>44</v>
      </c>
      <c r="G18" s="156" t="n">
        <v>2</v>
      </c>
      <c r="H18" s="146" t="n">
        <f aca="false">I18/G18</f>
        <v>201.566012869215</v>
      </c>
      <c r="I18" s="146" t="n">
        <f aca="false">K18/(1+J18)</f>
        <v>403.132025738429</v>
      </c>
      <c r="J18" s="147" t="n">
        <f aca="false">ROUND(BDI_serviço!$H$47,4)</f>
        <v>0.2899</v>
      </c>
      <c r="K18" s="146" t="n">
        <v>520</v>
      </c>
      <c r="L18" s="148" t="n">
        <f aca="false">K18/$K$40</f>
        <v>0.00511486310363991</v>
      </c>
      <c r="M18" s="149" t="n">
        <f aca="false">K18-(M9*K18)</f>
        <v>520</v>
      </c>
      <c r="N18" s="150"/>
      <c r="O18" s="151"/>
      <c r="P18" s="152"/>
      <c r="Q18" s="153"/>
      <c r="R18" s="151"/>
      <c r="S18" s="152"/>
      <c r="T18" s="154"/>
      <c r="U18" s="150"/>
      <c r="V18" s="151"/>
      <c r="W18" s="152"/>
      <c r="X18" s="153"/>
      <c r="Y18" s="151"/>
      <c r="Z18" s="152"/>
      <c r="AA18" s="105"/>
      <c r="AB18" s="150"/>
      <c r="AC18" s="151"/>
      <c r="AD18" s="152"/>
      <c r="AE18" s="153"/>
      <c r="AF18" s="151"/>
      <c r="AG18" s="152"/>
      <c r="AH18" s="154"/>
      <c r="AI18" s="150"/>
      <c r="AJ18" s="151"/>
      <c r="AK18" s="152"/>
      <c r="AL18" s="153"/>
      <c r="AM18" s="151"/>
      <c r="AN18" s="152"/>
      <c r="AO18" s="105"/>
      <c r="AP18" s="150"/>
      <c r="AQ18" s="151"/>
      <c r="AR18" s="152"/>
      <c r="AS18" s="153"/>
      <c r="AT18" s="151"/>
      <c r="AU18" s="152"/>
      <c r="AV18" s="154"/>
      <c r="AW18" s="150"/>
      <c r="AX18" s="151"/>
      <c r="AY18" s="152"/>
      <c r="AZ18" s="153"/>
      <c r="BA18" s="151"/>
      <c r="BB18" s="152"/>
      <c r="BC18" s="105"/>
      <c r="BD18" s="150"/>
      <c r="BE18" s="151"/>
      <c r="BF18" s="152"/>
      <c r="BG18" s="153"/>
      <c r="BH18" s="151"/>
      <c r="BI18" s="152"/>
      <c r="BJ18" s="154"/>
      <c r="BK18" s="150"/>
      <c r="BL18" s="151"/>
      <c r="BM18" s="152"/>
      <c r="BN18" s="153"/>
      <c r="BO18" s="151"/>
      <c r="BP18" s="152"/>
      <c r="BQ18" s="105"/>
      <c r="BR18" s="150"/>
      <c r="BS18" s="151"/>
      <c r="BT18" s="152"/>
      <c r="BU18" s="153"/>
      <c r="BV18" s="151"/>
      <c r="BW18" s="152"/>
      <c r="BX18" s="105"/>
      <c r="BY18" s="150"/>
      <c r="BZ18" s="151"/>
      <c r="CA18" s="152"/>
      <c r="CB18" s="153"/>
      <c r="CC18" s="151"/>
      <c r="CD18" s="155"/>
      <c r="CE18" s="105"/>
      <c r="CF18" s="105"/>
      <c r="CG18" s="105"/>
      <c r="CH18" s="105"/>
      <c r="CI18" s="105"/>
      <c r="CJ18" s="105"/>
      <c r="CK18" s="105"/>
      <c r="CL18" s="105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43.25" hidden="false" customHeight="false" outlineLevel="0" collapsed="false">
      <c r="A19" s="140" t="n">
        <v>1</v>
      </c>
      <c r="B19" s="141" t="s">
        <v>36</v>
      </c>
      <c r="C19" s="141" t="n">
        <v>9</v>
      </c>
      <c r="D19" s="142" t="s">
        <v>37</v>
      </c>
      <c r="E19" s="157" t="s">
        <v>48</v>
      </c>
      <c r="F19" s="144" t="s">
        <v>44</v>
      </c>
      <c r="G19" s="156" t="n">
        <v>1</v>
      </c>
      <c r="H19" s="146" t="n">
        <f aca="false">I19/G19</f>
        <v>944.259244902706</v>
      </c>
      <c r="I19" s="146" t="n">
        <f aca="false">K19/(1+J19)</f>
        <v>944.259244902706</v>
      </c>
      <c r="J19" s="147" t="n">
        <f aca="false">ROUND(BDI_serviço!$H$47,4)</f>
        <v>0.2899</v>
      </c>
      <c r="K19" s="146" t="n">
        <v>1218</v>
      </c>
      <c r="L19" s="148" t="n">
        <f aca="false">K19/$K$40</f>
        <v>0.0119805831927566</v>
      </c>
      <c r="M19" s="149" t="n">
        <f aca="false">K19-(M9*K19)</f>
        <v>1218</v>
      </c>
      <c r="N19" s="150"/>
      <c r="O19" s="151"/>
      <c r="P19" s="152"/>
      <c r="Q19" s="153"/>
      <c r="R19" s="151"/>
      <c r="S19" s="152"/>
      <c r="T19" s="154"/>
      <c r="U19" s="150"/>
      <c r="V19" s="151"/>
      <c r="W19" s="152"/>
      <c r="X19" s="153"/>
      <c r="Y19" s="151"/>
      <c r="Z19" s="152"/>
      <c r="AA19" s="105"/>
      <c r="AB19" s="150"/>
      <c r="AC19" s="151"/>
      <c r="AD19" s="152"/>
      <c r="AE19" s="153"/>
      <c r="AF19" s="151"/>
      <c r="AG19" s="152"/>
      <c r="AH19" s="154"/>
      <c r="AI19" s="150"/>
      <c r="AJ19" s="151"/>
      <c r="AK19" s="152"/>
      <c r="AL19" s="153"/>
      <c r="AM19" s="151"/>
      <c r="AN19" s="152"/>
      <c r="AO19" s="105"/>
      <c r="AP19" s="150"/>
      <c r="AQ19" s="151"/>
      <c r="AR19" s="152"/>
      <c r="AS19" s="153"/>
      <c r="AT19" s="151"/>
      <c r="AU19" s="152"/>
      <c r="AV19" s="154"/>
      <c r="AW19" s="150"/>
      <c r="AX19" s="151"/>
      <c r="AY19" s="152"/>
      <c r="AZ19" s="153"/>
      <c r="BA19" s="151"/>
      <c r="BB19" s="152"/>
      <c r="BC19" s="105"/>
      <c r="BD19" s="150"/>
      <c r="BE19" s="151"/>
      <c r="BF19" s="152"/>
      <c r="BG19" s="153"/>
      <c r="BH19" s="151"/>
      <c r="BI19" s="152"/>
      <c r="BJ19" s="154"/>
      <c r="BK19" s="150"/>
      <c r="BL19" s="151"/>
      <c r="BM19" s="152"/>
      <c r="BN19" s="153"/>
      <c r="BO19" s="151"/>
      <c r="BP19" s="152"/>
      <c r="BQ19" s="105"/>
      <c r="BR19" s="150"/>
      <c r="BS19" s="151"/>
      <c r="BT19" s="152"/>
      <c r="BU19" s="153"/>
      <c r="BV19" s="151"/>
      <c r="BW19" s="152"/>
      <c r="BX19" s="105"/>
      <c r="BY19" s="150"/>
      <c r="BZ19" s="151"/>
      <c r="CA19" s="152"/>
      <c r="CB19" s="153"/>
      <c r="CC19" s="151"/>
      <c r="CD19" s="155"/>
      <c r="CE19" s="105"/>
      <c r="CF19" s="105"/>
      <c r="CG19" s="105"/>
      <c r="CH19" s="105"/>
      <c r="CI19" s="105"/>
      <c r="CJ19" s="105"/>
      <c r="CK19" s="105"/>
      <c r="CL19" s="105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29.85" hidden="false" customHeight="false" outlineLevel="0" collapsed="false">
      <c r="A20" s="140" t="n">
        <v>1</v>
      </c>
      <c r="B20" s="141" t="s">
        <v>36</v>
      </c>
      <c r="C20" s="141" t="n">
        <v>10</v>
      </c>
      <c r="D20" s="142" t="s">
        <v>37</v>
      </c>
      <c r="E20" s="143" t="s">
        <v>49</v>
      </c>
      <c r="F20" s="144" t="s">
        <v>44</v>
      </c>
      <c r="G20" s="156" t="n">
        <v>1</v>
      </c>
      <c r="H20" s="146" t="n">
        <f aca="false">I20/G20</f>
        <v>155.050779130165</v>
      </c>
      <c r="I20" s="146" t="n">
        <f aca="false">K20/(1+J20)</f>
        <v>155.050779130165</v>
      </c>
      <c r="J20" s="147" t="n">
        <f aca="false">ROUND(BDI_serviço!$H$47,4)</f>
        <v>0.2899</v>
      </c>
      <c r="K20" s="146" t="n">
        <v>200</v>
      </c>
      <c r="L20" s="148" t="n">
        <f aca="false">K20/$K$40</f>
        <v>0.00196725503986151</v>
      </c>
      <c r="M20" s="149" t="n">
        <f aca="false">K20-(M9*K20)</f>
        <v>200</v>
      </c>
      <c r="N20" s="150"/>
      <c r="O20" s="151"/>
      <c r="P20" s="152"/>
      <c r="Q20" s="153"/>
      <c r="R20" s="151"/>
      <c r="S20" s="152"/>
      <c r="T20" s="154"/>
      <c r="U20" s="150"/>
      <c r="V20" s="151"/>
      <c r="W20" s="152"/>
      <c r="X20" s="153"/>
      <c r="Y20" s="151"/>
      <c r="Z20" s="152"/>
      <c r="AA20" s="105"/>
      <c r="AB20" s="150"/>
      <c r="AC20" s="151"/>
      <c r="AD20" s="152"/>
      <c r="AE20" s="153"/>
      <c r="AF20" s="151"/>
      <c r="AG20" s="152"/>
      <c r="AH20" s="154"/>
      <c r="AI20" s="150"/>
      <c r="AJ20" s="151"/>
      <c r="AK20" s="152"/>
      <c r="AL20" s="153"/>
      <c r="AM20" s="151"/>
      <c r="AN20" s="152"/>
      <c r="AO20" s="105"/>
      <c r="AP20" s="150"/>
      <c r="AQ20" s="151"/>
      <c r="AR20" s="152"/>
      <c r="AS20" s="153"/>
      <c r="AT20" s="151"/>
      <c r="AU20" s="152"/>
      <c r="AV20" s="154"/>
      <c r="AW20" s="150"/>
      <c r="AX20" s="151"/>
      <c r="AY20" s="152"/>
      <c r="AZ20" s="153"/>
      <c r="BA20" s="151"/>
      <c r="BB20" s="152"/>
      <c r="BC20" s="105"/>
      <c r="BD20" s="150"/>
      <c r="BE20" s="151"/>
      <c r="BF20" s="152"/>
      <c r="BG20" s="153"/>
      <c r="BH20" s="151"/>
      <c r="BI20" s="152"/>
      <c r="BJ20" s="154"/>
      <c r="BK20" s="150"/>
      <c r="BL20" s="151"/>
      <c r="BM20" s="152"/>
      <c r="BN20" s="153"/>
      <c r="BO20" s="151"/>
      <c r="BP20" s="152"/>
      <c r="BQ20" s="105"/>
      <c r="BR20" s="150"/>
      <c r="BS20" s="151"/>
      <c r="BT20" s="152"/>
      <c r="BU20" s="153"/>
      <c r="BV20" s="151"/>
      <c r="BW20" s="152"/>
      <c r="BX20" s="105"/>
      <c r="BY20" s="150"/>
      <c r="BZ20" s="151"/>
      <c r="CA20" s="152"/>
      <c r="CB20" s="153"/>
      <c r="CC20" s="151"/>
      <c r="CD20" s="155"/>
      <c r="CE20" s="105"/>
      <c r="CF20" s="105"/>
      <c r="CG20" s="105"/>
      <c r="CH20" s="105"/>
      <c r="CI20" s="105"/>
      <c r="CJ20" s="105"/>
      <c r="CK20" s="105"/>
      <c r="CL20" s="105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.65" hidden="false" customHeight="false" outlineLevel="0" collapsed="false">
      <c r="A21" s="140" t="n">
        <v>1</v>
      </c>
      <c r="B21" s="141" t="s">
        <v>36</v>
      </c>
      <c r="C21" s="141" t="n">
        <v>11</v>
      </c>
      <c r="D21" s="142" t="s">
        <v>37</v>
      </c>
      <c r="E21" s="143" t="s">
        <v>50</v>
      </c>
      <c r="F21" s="144" t="s">
        <v>44</v>
      </c>
      <c r="G21" s="156" t="n">
        <v>1</v>
      </c>
      <c r="H21" s="146" t="n">
        <f aca="false">I21/G21</f>
        <v>38.7626947825413</v>
      </c>
      <c r="I21" s="146" t="n">
        <f aca="false">K21/(1+J21)</f>
        <v>38.7626947825413</v>
      </c>
      <c r="J21" s="147" t="n">
        <f aca="false">ROUND(BDI_serviço!$H$47,4)</f>
        <v>0.2899</v>
      </c>
      <c r="K21" s="146" t="n">
        <v>50</v>
      </c>
      <c r="L21" s="148" t="n">
        <f aca="false">K21/$K$40</f>
        <v>0.000491813759965376</v>
      </c>
      <c r="M21" s="149" t="n">
        <f aca="false">K21-(M9*K21)</f>
        <v>50</v>
      </c>
      <c r="N21" s="150"/>
      <c r="O21" s="151"/>
      <c r="P21" s="152"/>
      <c r="Q21" s="153"/>
      <c r="R21" s="151"/>
      <c r="S21" s="152"/>
      <c r="T21" s="154"/>
      <c r="U21" s="150"/>
      <c r="V21" s="151"/>
      <c r="W21" s="152"/>
      <c r="X21" s="153"/>
      <c r="Y21" s="151"/>
      <c r="Z21" s="152"/>
      <c r="AA21" s="105"/>
      <c r="AB21" s="150"/>
      <c r="AC21" s="151"/>
      <c r="AD21" s="152"/>
      <c r="AE21" s="153"/>
      <c r="AF21" s="151"/>
      <c r="AG21" s="152"/>
      <c r="AH21" s="154"/>
      <c r="AI21" s="150"/>
      <c r="AJ21" s="151"/>
      <c r="AK21" s="152"/>
      <c r="AL21" s="153"/>
      <c r="AM21" s="151"/>
      <c r="AN21" s="152"/>
      <c r="AO21" s="105"/>
      <c r="AP21" s="150"/>
      <c r="AQ21" s="151"/>
      <c r="AR21" s="152"/>
      <c r="AS21" s="153"/>
      <c r="AT21" s="151"/>
      <c r="AU21" s="152"/>
      <c r="AV21" s="154"/>
      <c r="AW21" s="150"/>
      <c r="AX21" s="151"/>
      <c r="AY21" s="152"/>
      <c r="AZ21" s="153"/>
      <c r="BA21" s="151"/>
      <c r="BB21" s="152"/>
      <c r="BC21" s="105"/>
      <c r="BD21" s="150"/>
      <c r="BE21" s="151"/>
      <c r="BF21" s="152"/>
      <c r="BG21" s="153"/>
      <c r="BH21" s="151"/>
      <c r="BI21" s="152"/>
      <c r="BJ21" s="154"/>
      <c r="BK21" s="150"/>
      <c r="BL21" s="151"/>
      <c r="BM21" s="152"/>
      <c r="BN21" s="153"/>
      <c r="BO21" s="151"/>
      <c r="BP21" s="152"/>
      <c r="BQ21" s="105"/>
      <c r="BR21" s="150"/>
      <c r="BS21" s="151"/>
      <c r="BT21" s="152"/>
      <c r="BU21" s="153"/>
      <c r="BV21" s="151"/>
      <c r="BW21" s="152"/>
      <c r="BX21" s="105"/>
      <c r="BY21" s="150"/>
      <c r="BZ21" s="151"/>
      <c r="CA21" s="152"/>
      <c r="CB21" s="153"/>
      <c r="CC21" s="151"/>
      <c r="CD21" s="155"/>
      <c r="CE21" s="105"/>
      <c r="CF21" s="105"/>
      <c r="CG21" s="105"/>
      <c r="CH21" s="105"/>
      <c r="CI21" s="105"/>
      <c r="CJ21" s="105"/>
      <c r="CK21" s="105"/>
      <c r="CL21" s="105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.65" hidden="false" customHeight="false" outlineLevel="0" collapsed="false">
      <c r="A22" s="140" t="n">
        <v>1</v>
      </c>
      <c r="B22" s="141" t="s">
        <v>36</v>
      </c>
      <c r="C22" s="141" t="n">
        <v>12</v>
      </c>
      <c r="D22" s="142" t="s">
        <v>37</v>
      </c>
      <c r="E22" s="143" t="s">
        <v>51</v>
      </c>
      <c r="F22" s="144" t="s">
        <v>44</v>
      </c>
      <c r="G22" s="156" t="n">
        <v>50</v>
      </c>
      <c r="H22" s="146" t="n">
        <f aca="false">I22/G22</f>
        <v>16.2803318086673</v>
      </c>
      <c r="I22" s="146" t="n">
        <f aca="false">K22/(1+J22)</f>
        <v>814.016590433367</v>
      </c>
      <c r="J22" s="147" t="n">
        <f aca="false">ROUND(BDI_serviço!$H$47,4)</f>
        <v>0.2899</v>
      </c>
      <c r="K22" s="146" t="n">
        <v>1050</v>
      </c>
      <c r="L22" s="148" t="n">
        <f aca="false">K22/$K$40</f>
        <v>0.0103280889592729</v>
      </c>
      <c r="M22" s="149" t="n">
        <f aca="false">K22-(M9*K22)</f>
        <v>1050</v>
      </c>
      <c r="N22" s="150"/>
      <c r="O22" s="151"/>
      <c r="P22" s="152"/>
      <c r="Q22" s="153"/>
      <c r="R22" s="151"/>
      <c r="S22" s="152"/>
      <c r="T22" s="154"/>
      <c r="U22" s="150"/>
      <c r="V22" s="151"/>
      <c r="W22" s="152"/>
      <c r="X22" s="153"/>
      <c r="Y22" s="151"/>
      <c r="Z22" s="152"/>
      <c r="AA22" s="105"/>
      <c r="AB22" s="150"/>
      <c r="AC22" s="151"/>
      <c r="AD22" s="152"/>
      <c r="AE22" s="153"/>
      <c r="AF22" s="151"/>
      <c r="AG22" s="152"/>
      <c r="AH22" s="154"/>
      <c r="AI22" s="150"/>
      <c r="AJ22" s="151"/>
      <c r="AK22" s="152"/>
      <c r="AL22" s="153"/>
      <c r="AM22" s="151"/>
      <c r="AN22" s="152"/>
      <c r="AO22" s="105"/>
      <c r="AP22" s="150"/>
      <c r="AQ22" s="151"/>
      <c r="AR22" s="152"/>
      <c r="AS22" s="153"/>
      <c r="AT22" s="151"/>
      <c r="AU22" s="152"/>
      <c r="AV22" s="154"/>
      <c r="AW22" s="150"/>
      <c r="AX22" s="151"/>
      <c r="AY22" s="152"/>
      <c r="AZ22" s="153"/>
      <c r="BA22" s="151"/>
      <c r="BB22" s="152"/>
      <c r="BC22" s="105"/>
      <c r="BD22" s="150"/>
      <c r="BE22" s="151"/>
      <c r="BF22" s="152"/>
      <c r="BG22" s="153"/>
      <c r="BH22" s="151"/>
      <c r="BI22" s="152"/>
      <c r="BJ22" s="154"/>
      <c r="BK22" s="150"/>
      <c r="BL22" s="151"/>
      <c r="BM22" s="152"/>
      <c r="BN22" s="153"/>
      <c r="BO22" s="151"/>
      <c r="BP22" s="152"/>
      <c r="BQ22" s="105"/>
      <c r="BR22" s="150"/>
      <c r="BS22" s="151"/>
      <c r="BT22" s="152"/>
      <c r="BU22" s="153"/>
      <c r="BV22" s="151"/>
      <c r="BW22" s="152"/>
      <c r="BX22" s="105"/>
      <c r="BY22" s="150"/>
      <c r="BZ22" s="151"/>
      <c r="CA22" s="152"/>
      <c r="CB22" s="153"/>
      <c r="CC22" s="151"/>
      <c r="CD22" s="155"/>
      <c r="CE22" s="105"/>
      <c r="CF22" s="105"/>
      <c r="CG22" s="105"/>
      <c r="CH22" s="105"/>
      <c r="CI22" s="105"/>
      <c r="CJ22" s="105"/>
      <c r="CK22" s="105"/>
      <c r="CL22" s="105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5.65" hidden="false" customHeight="false" outlineLevel="0" collapsed="false">
      <c r="A23" s="140" t="n">
        <v>1</v>
      </c>
      <c r="B23" s="141" t="s">
        <v>36</v>
      </c>
      <c r="C23" s="141" t="n">
        <v>13</v>
      </c>
      <c r="D23" s="142" t="s">
        <v>37</v>
      </c>
      <c r="E23" s="143" t="s">
        <v>52</v>
      </c>
      <c r="F23" s="144" t="s">
        <v>44</v>
      </c>
      <c r="G23" s="156" t="n">
        <v>3</v>
      </c>
      <c r="H23" s="146" t="n">
        <f aca="false">I23/G23</f>
        <v>69.7728506085743</v>
      </c>
      <c r="I23" s="146" t="n">
        <f aca="false">K23/(1+J23)</f>
        <v>209.318551825723</v>
      </c>
      <c r="J23" s="147" t="n">
        <f aca="false">ROUND(BDI_serviço!$H$47,4)</f>
        <v>0.2899</v>
      </c>
      <c r="K23" s="146" t="n">
        <v>270</v>
      </c>
      <c r="L23" s="148" t="n">
        <f aca="false">K23/$K$40</f>
        <v>0.00265579430381303</v>
      </c>
      <c r="M23" s="149" t="n">
        <f aca="false">K23-(M9*K23)</f>
        <v>270</v>
      </c>
      <c r="N23" s="150"/>
      <c r="O23" s="151"/>
      <c r="P23" s="152"/>
      <c r="Q23" s="153"/>
      <c r="R23" s="151"/>
      <c r="S23" s="152"/>
      <c r="T23" s="154"/>
      <c r="U23" s="150"/>
      <c r="V23" s="151"/>
      <c r="W23" s="152"/>
      <c r="X23" s="153"/>
      <c r="Y23" s="151"/>
      <c r="Z23" s="152"/>
      <c r="AA23" s="105"/>
      <c r="AB23" s="150"/>
      <c r="AC23" s="151"/>
      <c r="AD23" s="152"/>
      <c r="AE23" s="153"/>
      <c r="AF23" s="151"/>
      <c r="AG23" s="152"/>
      <c r="AH23" s="154"/>
      <c r="AI23" s="150"/>
      <c r="AJ23" s="151"/>
      <c r="AK23" s="152"/>
      <c r="AL23" s="153"/>
      <c r="AM23" s="151"/>
      <c r="AN23" s="152"/>
      <c r="AO23" s="105"/>
      <c r="AP23" s="150"/>
      <c r="AQ23" s="151"/>
      <c r="AR23" s="152"/>
      <c r="AS23" s="153"/>
      <c r="AT23" s="151"/>
      <c r="AU23" s="152"/>
      <c r="AV23" s="154"/>
      <c r="AW23" s="150"/>
      <c r="AX23" s="151"/>
      <c r="AY23" s="152"/>
      <c r="AZ23" s="153"/>
      <c r="BA23" s="151"/>
      <c r="BB23" s="152"/>
      <c r="BC23" s="105"/>
      <c r="BD23" s="150"/>
      <c r="BE23" s="151"/>
      <c r="BF23" s="152"/>
      <c r="BG23" s="153"/>
      <c r="BH23" s="151"/>
      <c r="BI23" s="152"/>
      <c r="BJ23" s="154"/>
      <c r="BK23" s="150"/>
      <c r="BL23" s="151"/>
      <c r="BM23" s="152"/>
      <c r="BN23" s="153"/>
      <c r="BO23" s="151"/>
      <c r="BP23" s="152"/>
      <c r="BQ23" s="105"/>
      <c r="BR23" s="150"/>
      <c r="BS23" s="151"/>
      <c r="BT23" s="152"/>
      <c r="BU23" s="153"/>
      <c r="BV23" s="151"/>
      <c r="BW23" s="152"/>
      <c r="BX23" s="105"/>
      <c r="BY23" s="150"/>
      <c r="BZ23" s="151"/>
      <c r="CA23" s="152"/>
      <c r="CB23" s="153"/>
      <c r="CC23" s="151"/>
      <c r="CD23" s="155"/>
      <c r="CE23" s="105"/>
      <c r="CF23" s="105"/>
      <c r="CG23" s="105"/>
      <c r="CH23" s="105"/>
      <c r="CI23" s="105"/>
      <c r="CJ23" s="105"/>
      <c r="CK23" s="105"/>
      <c r="CL23" s="105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5.65" hidden="false" customHeight="false" outlineLevel="0" collapsed="false">
      <c r="A24" s="140" t="n">
        <v>1</v>
      </c>
      <c r="B24" s="141" t="s">
        <v>36</v>
      </c>
      <c r="C24" s="141" t="n">
        <v>14</v>
      </c>
      <c r="D24" s="142" t="s">
        <v>37</v>
      </c>
      <c r="E24" s="143" t="s">
        <v>53</v>
      </c>
      <c r="F24" s="144" t="s">
        <v>44</v>
      </c>
      <c r="G24" s="156" t="n">
        <v>1</v>
      </c>
      <c r="H24" s="146" t="n">
        <f aca="false">I24/G24</f>
        <v>100.783006434607</v>
      </c>
      <c r="I24" s="146" t="n">
        <f aca="false">K24/(1+J24)</f>
        <v>100.783006434607</v>
      </c>
      <c r="J24" s="147" t="n">
        <f aca="false">ROUND(BDI_serviço!$H$47,4)</f>
        <v>0.2899</v>
      </c>
      <c r="K24" s="146" t="n">
        <v>130</v>
      </c>
      <c r="L24" s="148" t="n">
        <f aca="false">K24/$K$40</f>
        <v>0.00127871577590998</v>
      </c>
      <c r="M24" s="149" t="n">
        <f aca="false">K24-(M9*K24)</f>
        <v>130</v>
      </c>
      <c r="N24" s="150"/>
      <c r="O24" s="151"/>
      <c r="P24" s="152"/>
      <c r="Q24" s="153"/>
      <c r="R24" s="151"/>
      <c r="S24" s="152"/>
      <c r="T24" s="154"/>
      <c r="U24" s="150"/>
      <c r="V24" s="151"/>
      <c r="W24" s="152"/>
      <c r="X24" s="153"/>
      <c r="Y24" s="151"/>
      <c r="Z24" s="152"/>
      <c r="AA24" s="105"/>
      <c r="AB24" s="150"/>
      <c r="AC24" s="151"/>
      <c r="AD24" s="152"/>
      <c r="AE24" s="153"/>
      <c r="AF24" s="151"/>
      <c r="AG24" s="152"/>
      <c r="AH24" s="154"/>
      <c r="AI24" s="150"/>
      <c r="AJ24" s="151"/>
      <c r="AK24" s="152"/>
      <c r="AL24" s="153"/>
      <c r="AM24" s="151"/>
      <c r="AN24" s="152"/>
      <c r="AO24" s="105"/>
      <c r="AP24" s="150"/>
      <c r="AQ24" s="151"/>
      <c r="AR24" s="152"/>
      <c r="AS24" s="153"/>
      <c r="AT24" s="151"/>
      <c r="AU24" s="152"/>
      <c r="AV24" s="154"/>
      <c r="AW24" s="150"/>
      <c r="AX24" s="151"/>
      <c r="AY24" s="152"/>
      <c r="AZ24" s="153"/>
      <c r="BA24" s="151"/>
      <c r="BB24" s="152"/>
      <c r="BC24" s="105"/>
      <c r="BD24" s="150"/>
      <c r="BE24" s="151"/>
      <c r="BF24" s="152"/>
      <c r="BG24" s="153"/>
      <c r="BH24" s="151"/>
      <c r="BI24" s="152"/>
      <c r="BJ24" s="154"/>
      <c r="BK24" s="150"/>
      <c r="BL24" s="151"/>
      <c r="BM24" s="152"/>
      <c r="BN24" s="153"/>
      <c r="BO24" s="151"/>
      <c r="BP24" s="152"/>
      <c r="BQ24" s="105"/>
      <c r="BR24" s="150"/>
      <c r="BS24" s="151"/>
      <c r="BT24" s="152"/>
      <c r="BU24" s="153"/>
      <c r="BV24" s="151"/>
      <c r="BW24" s="152"/>
      <c r="BX24" s="105"/>
      <c r="BY24" s="150"/>
      <c r="BZ24" s="151"/>
      <c r="CA24" s="152"/>
      <c r="CB24" s="153"/>
      <c r="CC24" s="151"/>
      <c r="CD24" s="155"/>
      <c r="CE24" s="105"/>
      <c r="CF24" s="105"/>
      <c r="CG24" s="105"/>
      <c r="CH24" s="105"/>
      <c r="CI24" s="105"/>
      <c r="CJ24" s="105"/>
      <c r="CK24" s="105"/>
      <c r="CL24" s="105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5.65" hidden="false" customHeight="false" outlineLevel="0" collapsed="false">
      <c r="A25" s="140" t="n">
        <v>1</v>
      </c>
      <c r="B25" s="141" t="s">
        <v>36</v>
      </c>
      <c r="C25" s="141" t="n">
        <v>15</v>
      </c>
      <c r="D25" s="142" t="s">
        <v>37</v>
      </c>
      <c r="E25" s="143" t="s">
        <v>54</v>
      </c>
      <c r="F25" s="144" t="s">
        <v>44</v>
      </c>
      <c r="G25" s="156" t="n">
        <v>1</v>
      </c>
      <c r="H25" s="146" t="n">
        <f aca="false">I25/G25</f>
        <v>6.58965811303202</v>
      </c>
      <c r="I25" s="146" t="n">
        <f aca="false">K25/(1+J25)</f>
        <v>6.58965811303202</v>
      </c>
      <c r="J25" s="147" t="n">
        <f aca="false">ROUND(BDI_serviço!$H$47,4)</f>
        <v>0.2899</v>
      </c>
      <c r="K25" s="146" t="n">
        <v>8.5</v>
      </c>
      <c r="L25" s="148" t="n">
        <f aca="false">K25/$K$40</f>
        <v>8.3608339194114E-005</v>
      </c>
      <c r="M25" s="149" t="n">
        <f aca="false">K25-(M9*K25)</f>
        <v>8.5</v>
      </c>
      <c r="N25" s="150"/>
      <c r="O25" s="151"/>
      <c r="P25" s="152"/>
      <c r="Q25" s="153"/>
      <c r="R25" s="151"/>
      <c r="S25" s="152"/>
      <c r="T25" s="154"/>
      <c r="U25" s="150"/>
      <c r="V25" s="151"/>
      <c r="W25" s="152"/>
      <c r="X25" s="153"/>
      <c r="Y25" s="151"/>
      <c r="Z25" s="152"/>
      <c r="AA25" s="105"/>
      <c r="AB25" s="150"/>
      <c r="AC25" s="151"/>
      <c r="AD25" s="152"/>
      <c r="AE25" s="153"/>
      <c r="AF25" s="151"/>
      <c r="AG25" s="152"/>
      <c r="AH25" s="154"/>
      <c r="AI25" s="150"/>
      <c r="AJ25" s="151"/>
      <c r="AK25" s="152"/>
      <c r="AL25" s="153"/>
      <c r="AM25" s="151"/>
      <c r="AN25" s="152"/>
      <c r="AO25" s="105"/>
      <c r="AP25" s="150"/>
      <c r="AQ25" s="151"/>
      <c r="AR25" s="152"/>
      <c r="AS25" s="153"/>
      <c r="AT25" s="151"/>
      <c r="AU25" s="152"/>
      <c r="AV25" s="154"/>
      <c r="AW25" s="150"/>
      <c r="AX25" s="151"/>
      <c r="AY25" s="152"/>
      <c r="AZ25" s="153"/>
      <c r="BA25" s="151"/>
      <c r="BB25" s="152"/>
      <c r="BC25" s="105"/>
      <c r="BD25" s="150"/>
      <c r="BE25" s="151"/>
      <c r="BF25" s="152"/>
      <c r="BG25" s="153"/>
      <c r="BH25" s="151"/>
      <c r="BI25" s="152"/>
      <c r="BJ25" s="154"/>
      <c r="BK25" s="150"/>
      <c r="BL25" s="151"/>
      <c r="BM25" s="152"/>
      <c r="BN25" s="153"/>
      <c r="BO25" s="151"/>
      <c r="BP25" s="152"/>
      <c r="BQ25" s="105"/>
      <c r="BR25" s="150"/>
      <c r="BS25" s="151"/>
      <c r="BT25" s="152"/>
      <c r="BU25" s="153"/>
      <c r="BV25" s="151"/>
      <c r="BW25" s="152"/>
      <c r="BX25" s="105"/>
      <c r="BY25" s="150"/>
      <c r="BZ25" s="151"/>
      <c r="CA25" s="152"/>
      <c r="CB25" s="153"/>
      <c r="CC25" s="151"/>
      <c r="CD25" s="155"/>
      <c r="CE25" s="105"/>
      <c r="CF25" s="105"/>
      <c r="CG25" s="105"/>
      <c r="CH25" s="105"/>
      <c r="CI25" s="105"/>
      <c r="CJ25" s="105"/>
      <c r="CK25" s="105"/>
      <c r="CL25" s="105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5.65" hidden="false" customHeight="false" outlineLevel="0" collapsed="false">
      <c r="A26" s="140" t="n">
        <v>1</v>
      </c>
      <c r="B26" s="141" t="s">
        <v>36</v>
      </c>
      <c r="C26" s="141" t="n">
        <v>16</v>
      </c>
      <c r="D26" s="142" t="s">
        <v>37</v>
      </c>
      <c r="E26" s="143" t="s">
        <v>55</v>
      </c>
      <c r="F26" s="144" t="s">
        <v>44</v>
      </c>
      <c r="G26" s="156" t="n">
        <v>1</v>
      </c>
      <c r="H26" s="146" t="n">
        <f aca="false">I26/G26</f>
        <v>17.830839599969</v>
      </c>
      <c r="I26" s="146" t="n">
        <f aca="false">K26/(1+J26)</f>
        <v>17.830839599969</v>
      </c>
      <c r="J26" s="147" t="n">
        <f aca="false">ROUND(BDI_serviço!$H$47,4)</f>
        <v>0.2899</v>
      </c>
      <c r="K26" s="146" t="n">
        <v>23</v>
      </c>
      <c r="L26" s="148" t="n">
        <f aca="false">K26/$K$40</f>
        <v>0.000226234329584073</v>
      </c>
      <c r="M26" s="149" t="n">
        <f aca="false">K26-(M9*K26)</f>
        <v>23</v>
      </c>
      <c r="N26" s="150"/>
      <c r="O26" s="151"/>
      <c r="P26" s="152"/>
      <c r="Q26" s="153"/>
      <c r="R26" s="151"/>
      <c r="S26" s="152"/>
      <c r="T26" s="154"/>
      <c r="U26" s="150"/>
      <c r="V26" s="151"/>
      <c r="W26" s="152"/>
      <c r="X26" s="153"/>
      <c r="Y26" s="151"/>
      <c r="Z26" s="152"/>
      <c r="AA26" s="105"/>
      <c r="AB26" s="150"/>
      <c r="AC26" s="151"/>
      <c r="AD26" s="152"/>
      <c r="AE26" s="153"/>
      <c r="AF26" s="151"/>
      <c r="AG26" s="152"/>
      <c r="AH26" s="154"/>
      <c r="AI26" s="150"/>
      <c r="AJ26" s="151"/>
      <c r="AK26" s="152"/>
      <c r="AL26" s="153"/>
      <c r="AM26" s="151"/>
      <c r="AN26" s="152"/>
      <c r="AO26" s="105"/>
      <c r="AP26" s="150"/>
      <c r="AQ26" s="151"/>
      <c r="AR26" s="152"/>
      <c r="AS26" s="153"/>
      <c r="AT26" s="151"/>
      <c r="AU26" s="152"/>
      <c r="AV26" s="154"/>
      <c r="AW26" s="150"/>
      <c r="AX26" s="151"/>
      <c r="AY26" s="152"/>
      <c r="AZ26" s="153"/>
      <c r="BA26" s="151"/>
      <c r="BB26" s="152"/>
      <c r="BC26" s="105"/>
      <c r="BD26" s="150"/>
      <c r="BE26" s="151"/>
      <c r="BF26" s="152"/>
      <c r="BG26" s="153"/>
      <c r="BH26" s="151"/>
      <c r="BI26" s="152"/>
      <c r="BJ26" s="154"/>
      <c r="BK26" s="150"/>
      <c r="BL26" s="151"/>
      <c r="BM26" s="152"/>
      <c r="BN26" s="153"/>
      <c r="BO26" s="151"/>
      <c r="BP26" s="152"/>
      <c r="BQ26" s="105"/>
      <c r="BR26" s="150"/>
      <c r="BS26" s="151"/>
      <c r="BT26" s="152"/>
      <c r="BU26" s="153"/>
      <c r="BV26" s="151"/>
      <c r="BW26" s="152"/>
      <c r="BX26" s="105"/>
      <c r="BY26" s="150"/>
      <c r="BZ26" s="151"/>
      <c r="CA26" s="152"/>
      <c r="CB26" s="153"/>
      <c r="CC26" s="151"/>
      <c r="CD26" s="155"/>
      <c r="CE26" s="105"/>
      <c r="CF26" s="105"/>
      <c r="CG26" s="105"/>
      <c r="CH26" s="105"/>
      <c r="CI26" s="105"/>
      <c r="CJ26" s="105"/>
      <c r="CK26" s="105"/>
      <c r="CL26" s="105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5.65" hidden="false" customHeight="false" outlineLevel="0" collapsed="false">
      <c r="A27" s="140" t="n">
        <v>1</v>
      </c>
      <c r="B27" s="141" t="s">
        <v>36</v>
      </c>
      <c r="C27" s="141" t="n">
        <v>17</v>
      </c>
      <c r="D27" s="142" t="s">
        <v>37</v>
      </c>
      <c r="E27" s="143" t="s">
        <v>56</v>
      </c>
      <c r="F27" s="144" t="s">
        <v>44</v>
      </c>
      <c r="G27" s="156" t="n">
        <v>1</v>
      </c>
      <c r="H27" s="146" t="n">
        <f aca="false">I27/G27</f>
        <v>104.659275912861</v>
      </c>
      <c r="I27" s="146" t="n">
        <f aca="false">K27/(1+J27)</f>
        <v>104.659275912861</v>
      </c>
      <c r="J27" s="147" t="n">
        <f aca="false">ROUND(BDI_serviço!$H$47,4)</f>
        <v>0.2899</v>
      </c>
      <c r="K27" s="146" t="n">
        <v>135</v>
      </c>
      <c r="L27" s="148" t="n">
        <f aca="false">K27/$K$40</f>
        <v>0.00132789715190652</v>
      </c>
      <c r="M27" s="149" t="n">
        <f aca="false">K27-(M9*K27)</f>
        <v>135</v>
      </c>
      <c r="N27" s="150"/>
      <c r="O27" s="151"/>
      <c r="P27" s="152"/>
      <c r="Q27" s="153"/>
      <c r="R27" s="151"/>
      <c r="S27" s="152"/>
      <c r="T27" s="154"/>
      <c r="U27" s="150"/>
      <c r="V27" s="151"/>
      <c r="W27" s="152"/>
      <c r="X27" s="153"/>
      <c r="Y27" s="151"/>
      <c r="Z27" s="152"/>
      <c r="AA27" s="105"/>
      <c r="AB27" s="150"/>
      <c r="AC27" s="151"/>
      <c r="AD27" s="152"/>
      <c r="AE27" s="153"/>
      <c r="AF27" s="151"/>
      <c r="AG27" s="152"/>
      <c r="AH27" s="154"/>
      <c r="AI27" s="150"/>
      <c r="AJ27" s="151"/>
      <c r="AK27" s="152"/>
      <c r="AL27" s="153"/>
      <c r="AM27" s="151"/>
      <c r="AN27" s="152"/>
      <c r="AO27" s="105"/>
      <c r="AP27" s="150"/>
      <c r="AQ27" s="151"/>
      <c r="AR27" s="152"/>
      <c r="AS27" s="153"/>
      <c r="AT27" s="151"/>
      <c r="AU27" s="152"/>
      <c r="AV27" s="154"/>
      <c r="AW27" s="150"/>
      <c r="AX27" s="151"/>
      <c r="AY27" s="152"/>
      <c r="AZ27" s="153"/>
      <c r="BA27" s="151"/>
      <c r="BB27" s="152"/>
      <c r="BC27" s="105"/>
      <c r="BD27" s="150"/>
      <c r="BE27" s="151"/>
      <c r="BF27" s="152"/>
      <c r="BG27" s="153"/>
      <c r="BH27" s="151"/>
      <c r="BI27" s="152"/>
      <c r="BJ27" s="154"/>
      <c r="BK27" s="150"/>
      <c r="BL27" s="151"/>
      <c r="BM27" s="152"/>
      <c r="BN27" s="153"/>
      <c r="BO27" s="151"/>
      <c r="BP27" s="152"/>
      <c r="BQ27" s="105"/>
      <c r="BR27" s="150"/>
      <c r="BS27" s="151"/>
      <c r="BT27" s="152"/>
      <c r="BU27" s="153"/>
      <c r="BV27" s="151"/>
      <c r="BW27" s="152"/>
      <c r="BX27" s="105"/>
      <c r="BY27" s="150"/>
      <c r="BZ27" s="151"/>
      <c r="CA27" s="152"/>
      <c r="CB27" s="153"/>
      <c r="CC27" s="151"/>
      <c r="CD27" s="155"/>
      <c r="CE27" s="105"/>
      <c r="CF27" s="105"/>
      <c r="CG27" s="105"/>
      <c r="CH27" s="105"/>
      <c r="CI27" s="105"/>
      <c r="CJ27" s="105"/>
      <c r="CK27" s="105"/>
      <c r="CL27" s="105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.65" hidden="false" customHeight="false" outlineLevel="0" collapsed="false">
      <c r="A28" s="140" t="n">
        <v>1</v>
      </c>
      <c r="B28" s="141" t="s">
        <v>36</v>
      </c>
      <c r="C28" s="141" t="n">
        <v>18</v>
      </c>
      <c r="D28" s="142" t="s">
        <v>37</v>
      </c>
      <c r="E28" s="143" t="s">
        <v>57</v>
      </c>
      <c r="F28" s="144" t="s">
        <v>39</v>
      </c>
      <c r="G28" s="156" t="n">
        <v>320</v>
      </c>
      <c r="H28" s="146" t="n">
        <f aca="false">I28/G28</f>
        <v>21.7071090782231</v>
      </c>
      <c r="I28" s="146" t="n">
        <f aca="false">K28/(1+J28)</f>
        <v>6946.2749050314</v>
      </c>
      <c r="J28" s="147" t="n">
        <f aca="false">ROUND(BDI_serviço!$H$47,4)</f>
        <v>0.2899</v>
      </c>
      <c r="K28" s="146" t="n">
        <v>8960</v>
      </c>
      <c r="L28" s="148" t="n">
        <f aca="false">K28/$K$40</f>
        <v>0.0881330257857954</v>
      </c>
      <c r="M28" s="149" t="n">
        <f aca="false">K28-(M9*K28)</f>
        <v>8960</v>
      </c>
      <c r="N28" s="150"/>
      <c r="O28" s="151"/>
      <c r="P28" s="152"/>
      <c r="Q28" s="153"/>
      <c r="R28" s="151"/>
      <c r="S28" s="152"/>
      <c r="T28" s="154"/>
      <c r="U28" s="150"/>
      <c r="V28" s="151"/>
      <c r="W28" s="152"/>
      <c r="X28" s="153"/>
      <c r="Y28" s="151"/>
      <c r="Z28" s="152"/>
      <c r="AA28" s="105"/>
      <c r="AB28" s="150"/>
      <c r="AC28" s="151"/>
      <c r="AD28" s="152"/>
      <c r="AE28" s="153"/>
      <c r="AF28" s="151"/>
      <c r="AG28" s="152"/>
      <c r="AH28" s="154"/>
      <c r="AI28" s="150"/>
      <c r="AJ28" s="151"/>
      <c r="AK28" s="152"/>
      <c r="AL28" s="153"/>
      <c r="AM28" s="151"/>
      <c r="AN28" s="152"/>
      <c r="AO28" s="105"/>
      <c r="AP28" s="150"/>
      <c r="AQ28" s="151"/>
      <c r="AR28" s="152"/>
      <c r="AS28" s="153"/>
      <c r="AT28" s="151"/>
      <c r="AU28" s="152"/>
      <c r="AV28" s="154"/>
      <c r="AW28" s="150"/>
      <c r="AX28" s="151"/>
      <c r="AY28" s="152"/>
      <c r="AZ28" s="153"/>
      <c r="BA28" s="151"/>
      <c r="BB28" s="152"/>
      <c r="BC28" s="105"/>
      <c r="BD28" s="150"/>
      <c r="BE28" s="151"/>
      <c r="BF28" s="152"/>
      <c r="BG28" s="153"/>
      <c r="BH28" s="151"/>
      <c r="BI28" s="152"/>
      <c r="BJ28" s="154"/>
      <c r="BK28" s="150"/>
      <c r="BL28" s="151"/>
      <c r="BM28" s="152"/>
      <c r="BN28" s="153"/>
      <c r="BO28" s="151"/>
      <c r="BP28" s="152"/>
      <c r="BQ28" s="105"/>
      <c r="BR28" s="150"/>
      <c r="BS28" s="151"/>
      <c r="BT28" s="152"/>
      <c r="BU28" s="153"/>
      <c r="BV28" s="151"/>
      <c r="BW28" s="152"/>
      <c r="BX28" s="105"/>
      <c r="BY28" s="150"/>
      <c r="BZ28" s="151"/>
      <c r="CA28" s="152"/>
      <c r="CB28" s="153"/>
      <c r="CC28" s="151"/>
      <c r="CD28" s="155"/>
      <c r="CE28" s="105"/>
      <c r="CF28" s="105"/>
      <c r="CG28" s="105"/>
      <c r="CH28" s="105"/>
      <c r="CI28" s="105"/>
      <c r="CJ28" s="105"/>
      <c r="CK28" s="105"/>
      <c r="CL28" s="105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85.8" hidden="false" customHeight="false" outlineLevel="0" collapsed="false">
      <c r="A29" s="140" t="n">
        <v>1</v>
      </c>
      <c r="B29" s="141" t="s">
        <v>36</v>
      </c>
      <c r="C29" s="141" t="n">
        <v>19</v>
      </c>
      <c r="D29" s="142" t="s">
        <v>37</v>
      </c>
      <c r="E29" s="158" t="s">
        <v>58</v>
      </c>
      <c r="F29" s="144" t="s">
        <v>44</v>
      </c>
      <c r="G29" s="156" t="n">
        <v>1</v>
      </c>
      <c r="H29" s="146" t="n">
        <f aca="false">I29/G29</f>
        <v>9655.78727033103</v>
      </c>
      <c r="I29" s="146" t="n">
        <f aca="false">K29/(1+J29)</f>
        <v>9655.78727033103</v>
      </c>
      <c r="J29" s="147" t="n">
        <f aca="false">ROUND(BDI_serviço!$H$47,4)</f>
        <v>0.2899</v>
      </c>
      <c r="K29" s="146" t="n">
        <v>12455</v>
      </c>
      <c r="L29" s="148" t="n">
        <f aca="false">K29/$K$40</f>
        <v>0.122510807607375</v>
      </c>
      <c r="M29" s="149" t="n">
        <f aca="false">K29-(M9*K29)</f>
        <v>12455</v>
      </c>
      <c r="N29" s="150"/>
      <c r="O29" s="151"/>
      <c r="P29" s="152"/>
      <c r="Q29" s="153"/>
      <c r="R29" s="151"/>
      <c r="S29" s="152"/>
      <c r="T29" s="154"/>
      <c r="U29" s="150"/>
      <c r="V29" s="151"/>
      <c r="W29" s="152"/>
      <c r="X29" s="153"/>
      <c r="Y29" s="151"/>
      <c r="Z29" s="152"/>
      <c r="AA29" s="105"/>
      <c r="AB29" s="150"/>
      <c r="AC29" s="151"/>
      <c r="AD29" s="152"/>
      <c r="AE29" s="153"/>
      <c r="AF29" s="151"/>
      <c r="AG29" s="152"/>
      <c r="AH29" s="154"/>
      <c r="AI29" s="150"/>
      <c r="AJ29" s="151"/>
      <c r="AK29" s="152"/>
      <c r="AL29" s="153"/>
      <c r="AM29" s="151"/>
      <c r="AN29" s="152"/>
      <c r="AO29" s="105"/>
      <c r="AP29" s="150"/>
      <c r="AQ29" s="151"/>
      <c r="AR29" s="152"/>
      <c r="AS29" s="153"/>
      <c r="AT29" s="151"/>
      <c r="AU29" s="152"/>
      <c r="AV29" s="154"/>
      <c r="AW29" s="150"/>
      <c r="AX29" s="151"/>
      <c r="AY29" s="152"/>
      <c r="AZ29" s="153"/>
      <c r="BA29" s="151"/>
      <c r="BB29" s="152"/>
      <c r="BC29" s="105"/>
      <c r="BD29" s="150"/>
      <c r="BE29" s="151"/>
      <c r="BF29" s="152"/>
      <c r="BG29" s="153"/>
      <c r="BH29" s="151"/>
      <c r="BI29" s="152"/>
      <c r="BJ29" s="154"/>
      <c r="BK29" s="150"/>
      <c r="BL29" s="151"/>
      <c r="BM29" s="152"/>
      <c r="BN29" s="153"/>
      <c r="BO29" s="151"/>
      <c r="BP29" s="152"/>
      <c r="BQ29" s="105"/>
      <c r="BR29" s="150"/>
      <c r="BS29" s="151"/>
      <c r="BT29" s="152"/>
      <c r="BU29" s="153"/>
      <c r="BV29" s="151"/>
      <c r="BW29" s="152"/>
      <c r="BX29" s="105"/>
      <c r="BY29" s="150"/>
      <c r="BZ29" s="151"/>
      <c r="CA29" s="152"/>
      <c r="CB29" s="153"/>
      <c r="CC29" s="151"/>
      <c r="CD29" s="155"/>
      <c r="CE29" s="105"/>
      <c r="CF29" s="105"/>
      <c r="CG29" s="105"/>
      <c r="CH29" s="105"/>
      <c r="CI29" s="105"/>
      <c r="CJ29" s="105"/>
      <c r="CK29" s="105"/>
      <c r="CL29" s="105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86.55" hidden="false" customHeight="false" outlineLevel="0" collapsed="false">
      <c r="A30" s="140" t="n">
        <v>1</v>
      </c>
      <c r="B30" s="141" t="s">
        <v>36</v>
      </c>
      <c r="C30" s="141" t="n">
        <v>20</v>
      </c>
      <c r="D30" s="142" t="s">
        <v>37</v>
      </c>
      <c r="E30" s="143" t="s">
        <v>59</v>
      </c>
      <c r="F30" s="144" t="s">
        <v>39</v>
      </c>
      <c r="G30" s="156" t="n">
        <v>25</v>
      </c>
      <c r="H30" s="146" t="n">
        <f aca="false">I30/G30</f>
        <v>20.0015505077913</v>
      </c>
      <c r="I30" s="146" t="n">
        <f aca="false">K30/(1+J30)</f>
        <v>500.038762694783</v>
      </c>
      <c r="J30" s="147" t="n">
        <f aca="false">ROUND(BDI_serviço!$H$47,4)</f>
        <v>0.2899</v>
      </c>
      <c r="K30" s="146" t="n">
        <v>645</v>
      </c>
      <c r="L30" s="148" t="n">
        <f aca="false">K30/$K$40</f>
        <v>0.00634439750355335</v>
      </c>
      <c r="M30" s="149" t="n">
        <f aca="false">K30-(M9*K30)</f>
        <v>645</v>
      </c>
      <c r="N30" s="150"/>
      <c r="O30" s="151"/>
      <c r="P30" s="152"/>
      <c r="Q30" s="153"/>
      <c r="R30" s="151"/>
      <c r="S30" s="152"/>
      <c r="T30" s="154"/>
      <c r="U30" s="150"/>
      <c r="V30" s="151"/>
      <c r="W30" s="152"/>
      <c r="X30" s="153"/>
      <c r="Y30" s="151"/>
      <c r="Z30" s="152"/>
      <c r="AA30" s="105"/>
      <c r="AB30" s="150"/>
      <c r="AC30" s="151"/>
      <c r="AD30" s="152"/>
      <c r="AE30" s="153"/>
      <c r="AF30" s="151"/>
      <c r="AG30" s="152"/>
      <c r="AH30" s="154"/>
      <c r="AI30" s="150"/>
      <c r="AJ30" s="151"/>
      <c r="AK30" s="152"/>
      <c r="AL30" s="153"/>
      <c r="AM30" s="151"/>
      <c r="AN30" s="152"/>
      <c r="AO30" s="105"/>
      <c r="AP30" s="150"/>
      <c r="AQ30" s="151"/>
      <c r="AR30" s="152"/>
      <c r="AS30" s="153"/>
      <c r="AT30" s="151"/>
      <c r="AU30" s="152"/>
      <c r="AV30" s="154"/>
      <c r="AW30" s="150"/>
      <c r="AX30" s="151"/>
      <c r="AY30" s="152"/>
      <c r="AZ30" s="153"/>
      <c r="BA30" s="151"/>
      <c r="BB30" s="152"/>
      <c r="BC30" s="105"/>
      <c r="BD30" s="150"/>
      <c r="BE30" s="151"/>
      <c r="BF30" s="152"/>
      <c r="BG30" s="153"/>
      <c r="BH30" s="151"/>
      <c r="BI30" s="152"/>
      <c r="BJ30" s="154"/>
      <c r="BK30" s="150"/>
      <c r="BL30" s="151"/>
      <c r="BM30" s="152"/>
      <c r="BN30" s="153"/>
      <c r="BO30" s="151"/>
      <c r="BP30" s="152"/>
      <c r="BQ30" s="105"/>
      <c r="BR30" s="150"/>
      <c r="BS30" s="151"/>
      <c r="BT30" s="152"/>
      <c r="BU30" s="153"/>
      <c r="BV30" s="151"/>
      <c r="BW30" s="152"/>
      <c r="BX30" s="105"/>
      <c r="BY30" s="150"/>
      <c r="BZ30" s="151"/>
      <c r="CA30" s="152"/>
      <c r="CB30" s="153"/>
      <c r="CC30" s="151"/>
      <c r="CD30" s="155"/>
      <c r="CE30" s="105"/>
      <c r="CF30" s="105"/>
      <c r="CG30" s="105"/>
      <c r="CH30" s="105"/>
      <c r="CI30" s="105"/>
      <c r="CJ30" s="105"/>
      <c r="CK30" s="105"/>
      <c r="CL30" s="105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270.85" hidden="false" customHeight="false" outlineLevel="0" collapsed="false">
      <c r="A31" s="140" t="n">
        <v>1</v>
      </c>
      <c r="B31" s="141" t="s">
        <v>36</v>
      </c>
      <c r="C31" s="141" t="n">
        <v>21</v>
      </c>
      <c r="D31" s="142" t="s">
        <v>37</v>
      </c>
      <c r="E31" s="143" t="s">
        <v>60</v>
      </c>
      <c r="F31" s="144" t="s">
        <v>44</v>
      </c>
      <c r="G31" s="156" t="n">
        <v>1</v>
      </c>
      <c r="H31" s="146" t="n">
        <f aca="false">I31/G31</f>
        <v>1550.50779130165</v>
      </c>
      <c r="I31" s="146" t="n">
        <f aca="false">K31/(1+J31)</f>
        <v>1550.50779130165</v>
      </c>
      <c r="J31" s="147" t="n">
        <f aca="false">ROUND(BDI_serviço!$H$47,4)</f>
        <v>0.2899</v>
      </c>
      <c r="K31" s="146" t="n">
        <v>2000</v>
      </c>
      <c r="L31" s="148" t="n">
        <f aca="false">K31/$K$40</f>
        <v>0.0196725503986151</v>
      </c>
      <c r="M31" s="149" t="n">
        <f aca="false">K31-(M9*K31)</f>
        <v>2000</v>
      </c>
      <c r="N31" s="150"/>
      <c r="O31" s="151"/>
      <c r="P31" s="152"/>
      <c r="Q31" s="153"/>
      <c r="R31" s="151"/>
      <c r="S31" s="152"/>
      <c r="T31" s="154"/>
      <c r="U31" s="150"/>
      <c r="V31" s="151"/>
      <c r="W31" s="152"/>
      <c r="X31" s="153"/>
      <c r="Y31" s="151"/>
      <c r="Z31" s="152"/>
      <c r="AA31" s="105"/>
      <c r="AB31" s="150"/>
      <c r="AC31" s="151"/>
      <c r="AD31" s="152"/>
      <c r="AE31" s="153"/>
      <c r="AF31" s="151"/>
      <c r="AG31" s="152"/>
      <c r="AH31" s="154"/>
      <c r="AI31" s="150"/>
      <c r="AJ31" s="151"/>
      <c r="AK31" s="152"/>
      <c r="AL31" s="153"/>
      <c r="AM31" s="151"/>
      <c r="AN31" s="152"/>
      <c r="AO31" s="105"/>
      <c r="AP31" s="150"/>
      <c r="AQ31" s="151"/>
      <c r="AR31" s="152"/>
      <c r="AS31" s="153"/>
      <c r="AT31" s="151"/>
      <c r="AU31" s="152"/>
      <c r="AV31" s="154"/>
      <c r="AW31" s="150"/>
      <c r="AX31" s="151"/>
      <c r="AY31" s="152"/>
      <c r="AZ31" s="153"/>
      <c r="BA31" s="151"/>
      <c r="BB31" s="152"/>
      <c r="BC31" s="105"/>
      <c r="BD31" s="150"/>
      <c r="BE31" s="151"/>
      <c r="BF31" s="152"/>
      <c r="BG31" s="153"/>
      <c r="BH31" s="151"/>
      <c r="BI31" s="152"/>
      <c r="BJ31" s="154"/>
      <c r="BK31" s="150"/>
      <c r="BL31" s="151"/>
      <c r="BM31" s="152"/>
      <c r="BN31" s="153"/>
      <c r="BO31" s="151"/>
      <c r="BP31" s="152"/>
      <c r="BQ31" s="105"/>
      <c r="BR31" s="150"/>
      <c r="BS31" s="151"/>
      <c r="BT31" s="152"/>
      <c r="BU31" s="153"/>
      <c r="BV31" s="151"/>
      <c r="BW31" s="152"/>
      <c r="BX31" s="105"/>
      <c r="BY31" s="150"/>
      <c r="BZ31" s="151"/>
      <c r="CA31" s="152"/>
      <c r="CB31" s="153"/>
      <c r="CC31" s="151"/>
      <c r="CD31" s="155"/>
      <c r="CE31" s="105"/>
      <c r="CF31" s="105"/>
      <c r="CG31" s="105"/>
      <c r="CH31" s="105"/>
      <c r="CI31" s="105"/>
      <c r="CJ31" s="105"/>
      <c r="CK31" s="105"/>
      <c r="CL31" s="105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50.1" hidden="false" customHeight="true" outlineLevel="0" collapsed="false">
      <c r="A32" s="140" t="n">
        <v>1</v>
      </c>
      <c r="B32" s="141" t="s">
        <v>36</v>
      </c>
      <c r="C32" s="141" t="n">
        <v>22</v>
      </c>
      <c r="D32" s="142" t="s">
        <v>37</v>
      </c>
      <c r="E32" s="143" t="s">
        <v>61</v>
      </c>
      <c r="F32" s="144" t="s">
        <v>39</v>
      </c>
      <c r="G32" s="156" t="n">
        <v>300</v>
      </c>
      <c r="H32" s="146" t="n">
        <f aca="false">I32/G32</f>
        <v>2.63586324521281</v>
      </c>
      <c r="I32" s="146" t="n">
        <f aca="false">K32/(1+J32)</f>
        <v>790.758973563842</v>
      </c>
      <c r="J32" s="147" t="n">
        <f aca="false">ROUND(BDI_serviço!$H$47,4)</f>
        <v>0.2899</v>
      </c>
      <c r="K32" s="146" t="n">
        <v>1020</v>
      </c>
      <c r="L32" s="148" t="n">
        <f aca="false">K32/$K$40</f>
        <v>0.0100330007032937</v>
      </c>
      <c r="M32" s="149" t="n">
        <f aca="false">K32-(M9*K32)</f>
        <v>1020</v>
      </c>
      <c r="N32" s="150"/>
      <c r="O32" s="151"/>
      <c r="P32" s="152"/>
      <c r="Q32" s="153"/>
      <c r="R32" s="151"/>
      <c r="S32" s="152"/>
      <c r="T32" s="154"/>
      <c r="U32" s="150"/>
      <c r="V32" s="151"/>
      <c r="W32" s="152"/>
      <c r="X32" s="153"/>
      <c r="Y32" s="151"/>
      <c r="Z32" s="152"/>
      <c r="AA32" s="105"/>
      <c r="AB32" s="150"/>
      <c r="AC32" s="151"/>
      <c r="AD32" s="152"/>
      <c r="AE32" s="153"/>
      <c r="AF32" s="151"/>
      <c r="AG32" s="152"/>
      <c r="AH32" s="154"/>
      <c r="AI32" s="150"/>
      <c r="AJ32" s="151"/>
      <c r="AK32" s="152"/>
      <c r="AL32" s="153"/>
      <c r="AM32" s="151"/>
      <c r="AN32" s="152"/>
      <c r="AO32" s="105"/>
      <c r="AP32" s="150"/>
      <c r="AQ32" s="151"/>
      <c r="AR32" s="152"/>
      <c r="AS32" s="153"/>
      <c r="AT32" s="151"/>
      <c r="AU32" s="152"/>
      <c r="AV32" s="154"/>
      <c r="AW32" s="150"/>
      <c r="AX32" s="151"/>
      <c r="AY32" s="152"/>
      <c r="AZ32" s="153"/>
      <c r="BA32" s="151"/>
      <c r="BB32" s="152"/>
      <c r="BC32" s="105"/>
      <c r="BD32" s="150"/>
      <c r="BE32" s="151"/>
      <c r="BF32" s="152"/>
      <c r="BG32" s="153"/>
      <c r="BH32" s="151"/>
      <c r="BI32" s="152"/>
      <c r="BJ32" s="154"/>
      <c r="BK32" s="150"/>
      <c r="BL32" s="151"/>
      <c r="BM32" s="152"/>
      <c r="BN32" s="153"/>
      <c r="BO32" s="151"/>
      <c r="BP32" s="152"/>
      <c r="BQ32" s="105"/>
      <c r="BR32" s="150"/>
      <c r="BS32" s="151"/>
      <c r="BT32" s="152"/>
      <c r="BU32" s="153"/>
      <c r="BV32" s="151"/>
      <c r="BW32" s="152"/>
      <c r="BX32" s="105"/>
      <c r="BY32" s="150"/>
      <c r="BZ32" s="151"/>
      <c r="CA32" s="152"/>
      <c r="CB32" s="153"/>
      <c r="CC32" s="151"/>
      <c r="CD32" s="155"/>
      <c r="CE32" s="105"/>
      <c r="CF32" s="105"/>
      <c r="CG32" s="105"/>
      <c r="CH32" s="105"/>
      <c r="CI32" s="105"/>
      <c r="CJ32" s="105"/>
      <c r="CK32" s="105"/>
      <c r="CL32" s="105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71.6" hidden="false" customHeight="false" outlineLevel="0" collapsed="false">
      <c r="A33" s="140" t="n">
        <v>1</v>
      </c>
      <c r="B33" s="141" t="s">
        <v>36</v>
      </c>
      <c r="C33" s="141" t="n">
        <v>23</v>
      </c>
      <c r="D33" s="142" t="s">
        <v>37</v>
      </c>
      <c r="E33" s="143" t="s">
        <v>62</v>
      </c>
      <c r="F33" s="159" t="s">
        <v>63</v>
      </c>
      <c r="G33" s="160" t="s">
        <v>64</v>
      </c>
      <c r="H33" s="146" t="e">
        <f aca="false">I33/G33</f>
        <v>#VALUE!</v>
      </c>
      <c r="I33" s="146" t="n">
        <f aca="false">K33/(1+J33)</f>
        <v>2984.72749825568</v>
      </c>
      <c r="J33" s="147" t="n">
        <f aca="false">ROUND(BDI_serviço!$H$47,4)</f>
        <v>0.2899</v>
      </c>
      <c r="K33" s="146" t="n">
        <v>3850</v>
      </c>
      <c r="L33" s="148" t="n">
        <f aca="false">K33/$K$40</f>
        <v>0.037869659517334</v>
      </c>
      <c r="M33" s="149" t="n">
        <f aca="false">K33-(M9*K33)</f>
        <v>3850</v>
      </c>
      <c r="N33" s="150"/>
      <c r="O33" s="151"/>
      <c r="P33" s="152"/>
      <c r="Q33" s="153"/>
      <c r="R33" s="151"/>
      <c r="S33" s="152"/>
      <c r="T33" s="154"/>
      <c r="U33" s="150"/>
      <c r="V33" s="151"/>
      <c r="W33" s="152"/>
      <c r="X33" s="153"/>
      <c r="Y33" s="151"/>
      <c r="Z33" s="152"/>
      <c r="AA33" s="105"/>
      <c r="AB33" s="150"/>
      <c r="AC33" s="151"/>
      <c r="AD33" s="152"/>
      <c r="AE33" s="153"/>
      <c r="AF33" s="151"/>
      <c r="AG33" s="152"/>
      <c r="AH33" s="154"/>
      <c r="AI33" s="150"/>
      <c r="AJ33" s="151"/>
      <c r="AK33" s="152"/>
      <c r="AL33" s="153"/>
      <c r="AM33" s="151"/>
      <c r="AN33" s="152"/>
      <c r="AO33" s="105"/>
      <c r="AP33" s="150"/>
      <c r="AQ33" s="151"/>
      <c r="AR33" s="152"/>
      <c r="AS33" s="153"/>
      <c r="AT33" s="151"/>
      <c r="AU33" s="152"/>
      <c r="AV33" s="154"/>
      <c r="AW33" s="150"/>
      <c r="AX33" s="151"/>
      <c r="AY33" s="152"/>
      <c r="AZ33" s="153"/>
      <c r="BA33" s="151"/>
      <c r="BB33" s="152"/>
      <c r="BC33" s="105"/>
      <c r="BD33" s="150"/>
      <c r="BE33" s="151"/>
      <c r="BF33" s="152"/>
      <c r="BG33" s="153"/>
      <c r="BH33" s="151"/>
      <c r="BI33" s="152"/>
      <c r="BJ33" s="154"/>
      <c r="BK33" s="150"/>
      <c r="BL33" s="151"/>
      <c r="BM33" s="152"/>
      <c r="BN33" s="153"/>
      <c r="BO33" s="151"/>
      <c r="BP33" s="152"/>
      <c r="BQ33" s="105"/>
      <c r="BR33" s="150"/>
      <c r="BS33" s="151"/>
      <c r="BT33" s="152"/>
      <c r="BU33" s="153"/>
      <c r="BV33" s="151"/>
      <c r="BW33" s="152"/>
      <c r="BX33" s="105"/>
      <c r="BY33" s="150"/>
      <c r="BZ33" s="151"/>
      <c r="CA33" s="152"/>
      <c r="CB33" s="153"/>
      <c r="CC33" s="151"/>
      <c r="CD33" s="155"/>
      <c r="CE33" s="105"/>
      <c r="CF33" s="105"/>
      <c r="CG33" s="105"/>
      <c r="CH33" s="105"/>
      <c r="CI33" s="105"/>
      <c r="CJ33" s="105"/>
      <c r="CK33" s="105"/>
      <c r="CL33" s="105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214.15" hidden="false" customHeight="false" outlineLevel="0" collapsed="false">
      <c r="A34" s="140" t="n">
        <v>1</v>
      </c>
      <c r="B34" s="141" t="s">
        <v>36</v>
      </c>
      <c r="C34" s="141" t="n">
        <v>24</v>
      </c>
      <c r="D34" s="142" t="s">
        <v>37</v>
      </c>
      <c r="E34" s="158" t="s">
        <v>65</v>
      </c>
      <c r="F34" s="144" t="s">
        <v>44</v>
      </c>
      <c r="G34" s="156" t="n">
        <v>1</v>
      </c>
      <c r="H34" s="146" t="n">
        <f aca="false">I34/G34</f>
        <v>6202.03116520661</v>
      </c>
      <c r="I34" s="146" t="n">
        <f aca="false">K34/(1+J34)</f>
        <v>6202.03116520661</v>
      </c>
      <c r="J34" s="147" t="n">
        <f aca="false">ROUND(BDI_serviço!$H$47,4)</f>
        <v>0.2899</v>
      </c>
      <c r="K34" s="146" t="n">
        <v>8000</v>
      </c>
      <c r="L34" s="148" t="n">
        <f aca="false">K34/$K$40</f>
        <v>0.0786902015944602</v>
      </c>
      <c r="M34" s="149" t="n">
        <f aca="false">K34-(M9*K34)</f>
        <v>8000</v>
      </c>
      <c r="N34" s="150"/>
      <c r="O34" s="151"/>
      <c r="P34" s="152"/>
      <c r="Q34" s="153"/>
      <c r="R34" s="151"/>
      <c r="S34" s="152"/>
      <c r="T34" s="154"/>
      <c r="U34" s="150"/>
      <c r="V34" s="151"/>
      <c r="W34" s="152"/>
      <c r="X34" s="153"/>
      <c r="Y34" s="151"/>
      <c r="Z34" s="152"/>
      <c r="AA34" s="105"/>
      <c r="AB34" s="150"/>
      <c r="AC34" s="151"/>
      <c r="AD34" s="152"/>
      <c r="AE34" s="153"/>
      <c r="AF34" s="151"/>
      <c r="AG34" s="152"/>
      <c r="AH34" s="154"/>
      <c r="AI34" s="150"/>
      <c r="AJ34" s="151"/>
      <c r="AK34" s="152"/>
      <c r="AL34" s="153"/>
      <c r="AM34" s="151"/>
      <c r="AN34" s="152"/>
      <c r="AO34" s="105"/>
      <c r="AP34" s="150"/>
      <c r="AQ34" s="151"/>
      <c r="AR34" s="152"/>
      <c r="AS34" s="153"/>
      <c r="AT34" s="151"/>
      <c r="AU34" s="152"/>
      <c r="AV34" s="154"/>
      <c r="AW34" s="150"/>
      <c r="AX34" s="151"/>
      <c r="AY34" s="152"/>
      <c r="AZ34" s="153"/>
      <c r="BA34" s="151"/>
      <c r="BB34" s="152"/>
      <c r="BC34" s="105"/>
      <c r="BD34" s="150"/>
      <c r="BE34" s="151"/>
      <c r="BF34" s="152"/>
      <c r="BG34" s="153"/>
      <c r="BH34" s="151"/>
      <c r="BI34" s="152"/>
      <c r="BJ34" s="154"/>
      <c r="BK34" s="150"/>
      <c r="BL34" s="151"/>
      <c r="BM34" s="152"/>
      <c r="BN34" s="153"/>
      <c r="BO34" s="151"/>
      <c r="BP34" s="152"/>
      <c r="BQ34" s="105"/>
      <c r="BR34" s="150"/>
      <c r="BS34" s="151"/>
      <c r="BT34" s="152"/>
      <c r="BU34" s="153"/>
      <c r="BV34" s="151"/>
      <c r="BW34" s="152"/>
      <c r="BX34" s="105"/>
      <c r="BY34" s="150"/>
      <c r="BZ34" s="151"/>
      <c r="CA34" s="152"/>
      <c r="CB34" s="153"/>
      <c r="CC34" s="151"/>
      <c r="CD34" s="155"/>
      <c r="CE34" s="105"/>
      <c r="CF34" s="105"/>
      <c r="CG34" s="105"/>
      <c r="CH34" s="105"/>
      <c r="CI34" s="105"/>
      <c r="CJ34" s="105"/>
      <c r="CK34" s="105"/>
      <c r="CL34" s="105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5.65" hidden="false" customHeight="false" outlineLevel="0" collapsed="false">
      <c r="A35" s="130" t="n">
        <v>2</v>
      </c>
      <c r="B35" s="131"/>
      <c r="C35" s="131"/>
      <c r="D35" s="132"/>
      <c r="E35" s="131" t="s">
        <v>66</v>
      </c>
      <c r="F35" s="131"/>
      <c r="G35" s="131"/>
      <c r="H35" s="161"/>
      <c r="I35" s="162"/>
      <c r="J35" s="136"/>
      <c r="K35" s="137" t="n">
        <f aca="false">SUM(K36:K37)</f>
        <v>7750</v>
      </c>
      <c r="L35" s="138" t="n">
        <f aca="false">K35/$K$40</f>
        <v>0.0762311327946333</v>
      </c>
      <c r="M35" s="149" t="n">
        <f aca="false">K35-(M9*K35)</f>
        <v>7750</v>
      </c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64.9" hidden="false" customHeight="false" outlineLevel="0" collapsed="false">
      <c r="A36" s="140" t="n">
        <v>2</v>
      </c>
      <c r="B36" s="141" t="s">
        <v>36</v>
      </c>
      <c r="C36" s="141" t="n">
        <v>1</v>
      </c>
      <c r="D36" s="142" t="s">
        <v>37</v>
      </c>
      <c r="E36" s="163" t="s">
        <v>67</v>
      </c>
      <c r="F36" s="164" t="s">
        <v>39</v>
      </c>
      <c r="G36" s="165" t="n">
        <v>66</v>
      </c>
      <c r="H36" s="146" t="n">
        <f aca="false">I36/G36</f>
        <v>8.80970335966847</v>
      </c>
      <c r="I36" s="146" t="n">
        <f aca="false">K36/(1+J36)</f>
        <v>581.440421738119</v>
      </c>
      <c r="J36" s="147" t="n">
        <f aca="false">ROUND(BDI_serviço!$H$47,4)</f>
        <v>0.2899</v>
      </c>
      <c r="K36" s="146" t="n">
        <v>750</v>
      </c>
      <c r="L36" s="148" t="n">
        <f aca="false">K36/$K$40</f>
        <v>0.00737720639948064</v>
      </c>
      <c r="M36" s="149" t="n">
        <f aca="false">K36-(M9*K36)</f>
        <v>750</v>
      </c>
      <c r="N36" s="150"/>
      <c r="O36" s="151"/>
      <c r="P36" s="152"/>
      <c r="Q36" s="153"/>
      <c r="R36" s="151"/>
      <c r="S36" s="152"/>
      <c r="T36" s="154"/>
      <c r="U36" s="150"/>
      <c r="V36" s="151"/>
      <c r="W36" s="152"/>
      <c r="X36" s="153"/>
      <c r="Y36" s="151"/>
      <c r="Z36" s="152"/>
      <c r="AA36" s="105"/>
      <c r="AB36" s="150"/>
      <c r="AC36" s="151"/>
      <c r="AD36" s="152"/>
      <c r="AE36" s="153"/>
      <c r="AF36" s="151"/>
      <c r="AG36" s="152"/>
      <c r="AH36" s="154"/>
      <c r="AI36" s="150"/>
      <c r="AJ36" s="151"/>
      <c r="AK36" s="152"/>
      <c r="AL36" s="153"/>
      <c r="AM36" s="151"/>
      <c r="AN36" s="152"/>
      <c r="AO36" s="105"/>
      <c r="AP36" s="150"/>
      <c r="AQ36" s="151"/>
      <c r="AR36" s="152"/>
      <c r="AS36" s="153"/>
      <c r="AT36" s="151"/>
      <c r="AU36" s="152"/>
      <c r="AV36" s="154"/>
      <c r="AW36" s="150"/>
      <c r="AX36" s="151"/>
      <c r="AY36" s="152"/>
      <c r="AZ36" s="153"/>
      <c r="BA36" s="151"/>
      <c r="BB36" s="152"/>
      <c r="BC36" s="105"/>
      <c r="BD36" s="150"/>
      <c r="BE36" s="151"/>
      <c r="BF36" s="152"/>
      <c r="BG36" s="153"/>
      <c r="BH36" s="151"/>
      <c r="BI36" s="152"/>
      <c r="BJ36" s="154"/>
      <c r="BK36" s="150"/>
      <c r="BL36" s="151"/>
      <c r="BM36" s="152"/>
      <c r="BN36" s="153"/>
      <c r="BO36" s="151"/>
      <c r="BP36" s="152"/>
      <c r="BQ36" s="105"/>
      <c r="BR36" s="150"/>
      <c r="BS36" s="151"/>
      <c r="BT36" s="152"/>
      <c r="BU36" s="153"/>
      <c r="BV36" s="151"/>
      <c r="BW36" s="152"/>
      <c r="BX36" s="105"/>
      <c r="BY36" s="150"/>
      <c r="BZ36" s="151"/>
      <c r="CA36" s="152"/>
      <c r="CB36" s="153"/>
      <c r="CC36" s="151"/>
      <c r="CD36" s="155"/>
      <c r="CE36" s="105"/>
      <c r="CF36" s="105"/>
      <c r="CG36" s="105"/>
      <c r="CH36" s="105"/>
      <c r="CI36" s="105"/>
      <c r="CJ36" s="105"/>
      <c r="CK36" s="105"/>
      <c r="CL36" s="105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35.8" hidden="false" customHeight="false" outlineLevel="0" collapsed="false">
      <c r="A37" s="140" t="n">
        <v>2</v>
      </c>
      <c r="B37" s="141" t="s">
        <v>36</v>
      </c>
      <c r="C37" s="141" t="n">
        <v>2</v>
      </c>
      <c r="D37" s="142" t="s">
        <v>37</v>
      </c>
      <c r="E37" s="166" t="s">
        <v>68</v>
      </c>
      <c r="F37" s="164" t="s">
        <v>44</v>
      </c>
      <c r="G37" s="165" t="n">
        <v>1</v>
      </c>
      <c r="H37" s="146" t="n">
        <f aca="false">I37/G37</f>
        <v>5426.77726955578</v>
      </c>
      <c r="I37" s="146" t="n">
        <f aca="false">K37/(1+J37)</f>
        <v>5426.77726955578</v>
      </c>
      <c r="J37" s="147" t="n">
        <f aca="false">ROUND(BDI_serviço!$H$47,4)</f>
        <v>0.2899</v>
      </c>
      <c r="K37" s="146" t="n">
        <v>7000</v>
      </c>
      <c r="L37" s="148" t="n">
        <f aca="false">K37/$K$40</f>
        <v>0.0688539263951527</v>
      </c>
      <c r="M37" s="149" t="n">
        <f aca="false">K37-(M9*K37)</f>
        <v>7000</v>
      </c>
      <c r="N37" s="167"/>
      <c r="O37" s="151"/>
      <c r="P37" s="152"/>
      <c r="Q37" s="153"/>
      <c r="R37" s="151"/>
      <c r="S37" s="152"/>
      <c r="T37" s="154"/>
      <c r="U37" s="150"/>
      <c r="V37" s="151"/>
      <c r="W37" s="152"/>
      <c r="X37" s="153"/>
      <c r="Y37" s="151"/>
      <c r="Z37" s="152"/>
      <c r="AA37" s="105"/>
      <c r="AB37" s="150"/>
      <c r="AC37" s="151"/>
      <c r="AD37" s="152"/>
      <c r="AE37" s="153"/>
      <c r="AF37" s="151"/>
      <c r="AG37" s="152"/>
      <c r="AH37" s="154"/>
      <c r="AI37" s="150"/>
      <c r="AJ37" s="151"/>
      <c r="AK37" s="152"/>
      <c r="AL37" s="153"/>
      <c r="AM37" s="151"/>
      <c r="AN37" s="152"/>
      <c r="AO37" s="105"/>
      <c r="AP37" s="150"/>
      <c r="AQ37" s="151"/>
      <c r="AR37" s="152"/>
      <c r="AS37" s="153"/>
      <c r="AT37" s="151"/>
      <c r="AU37" s="152"/>
      <c r="AV37" s="154"/>
      <c r="AW37" s="150"/>
      <c r="AX37" s="151"/>
      <c r="AY37" s="152"/>
      <c r="AZ37" s="153"/>
      <c r="BA37" s="151"/>
      <c r="BB37" s="152"/>
      <c r="BC37" s="105"/>
      <c r="BD37" s="150"/>
      <c r="BE37" s="151"/>
      <c r="BF37" s="152"/>
      <c r="BG37" s="153"/>
      <c r="BH37" s="151"/>
      <c r="BI37" s="152"/>
      <c r="BJ37" s="154"/>
      <c r="BK37" s="150"/>
      <c r="BL37" s="151"/>
      <c r="BM37" s="152"/>
      <c r="BN37" s="153"/>
      <c r="BO37" s="151"/>
      <c r="BP37" s="152"/>
      <c r="BQ37" s="105"/>
      <c r="BR37" s="150"/>
      <c r="BS37" s="151"/>
      <c r="BT37" s="152"/>
      <c r="BU37" s="153"/>
      <c r="BV37" s="151"/>
      <c r="BW37" s="152"/>
      <c r="BX37" s="105"/>
      <c r="BY37" s="150"/>
      <c r="BZ37" s="151"/>
      <c r="CA37" s="152"/>
      <c r="CB37" s="153"/>
      <c r="CC37" s="151"/>
      <c r="CD37" s="155"/>
      <c r="CE37" s="105"/>
      <c r="CF37" s="105"/>
      <c r="CG37" s="105"/>
      <c r="CH37" s="105"/>
      <c r="CI37" s="105"/>
      <c r="CJ37" s="105"/>
      <c r="CK37" s="105"/>
      <c r="CL37" s="105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5.65" hidden="false" customHeight="false" outlineLevel="0" collapsed="false">
      <c r="A38" s="130" t="n">
        <v>3</v>
      </c>
      <c r="B38" s="131"/>
      <c r="C38" s="131"/>
      <c r="D38" s="132"/>
      <c r="E38" s="133" t="s">
        <v>69</v>
      </c>
      <c r="F38" s="131"/>
      <c r="G38" s="131"/>
      <c r="H38" s="161"/>
      <c r="I38" s="162"/>
      <c r="J38" s="136"/>
      <c r="K38" s="137" t="n">
        <f aca="false">K39</f>
        <v>3000</v>
      </c>
      <c r="L38" s="138" t="n">
        <f aca="false">K38/$K$40</f>
        <v>0.0295088255979226</v>
      </c>
      <c r="M38" s="149" t="n">
        <f aca="false">K38-(M9*K38)</f>
        <v>3000</v>
      </c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86.55" hidden="false" customHeight="false" outlineLevel="0" collapsed="false">
      <c r="A39" s="140" t="n">
        <v>3</v>
      </c>
      <c r="B39" s="141" t="s">
        <v>36</v>
      </c>
      <c r="C39" s="141" t="n">
        <v>1</v>
      </c>
      <c r="D39" s="142" t="s">
        <v>37</v>
      </c>
      <c r="E39" s="143" t="s">
        <v>70</v>
      </c>
      <c r="F39" s="164" t="s">
        <v>44</v>
      </c>
      <c r="G39" s="165" t="n">
        <v>1</v>
      </c>
      <c r="H39" s="146" t="n">
        <f aca="false">I39/G39</f>
        <v>2325.76168695248</v>
      </c>
      <c r="I39" s="146" t="n">
        <f aca="false">K39/(1+J39)</f>
        <v>2325.76168695248</v>
      </c>
      <c r="J39" s="147" t="n">
        <f aca="false">ROUND(BDI_serviço!$H$47,4)</f>
        <v>0.2899</v>
      </c>
      <c r="K39" s="146" t="n">
        <v>3000</v>
      </c>
      <c r="L39" s="148" t="n">
        <f aca="false">K39/$K$40</f>
        <v>0.0295088255979226</v>
      </c>
      <c r="M39" s="149" t="n">
        <f aca="false">K39-(M9*K39)</f>
        <v>3000</v>
      </c>
      <c r="N39" s="150"/>
      <c r="O39" s="151"/>
      <c r="P39" s="152"/>
      <c r="Q39" s="153"/>
      <c r="R39" s="151"/>
      <c r="S39" s="152"/>
      <c r="T39" s="154"/>
      <c r="U39" s="150"/>
      <c r="V39" s="151"/>
      <c r="W39" s="152"/>
      <c r="X39" s="153"/>
      <c r="Y39" s="151"/>
      <c r="Z39" s="152"/>
      <c r="AA39" s="105"/>
      <c r="AB39" s="150"/>
      <c r="AC39" s="151"/>
      <c r="AD39" s="152"/>
      <c r="AE39" s="153"/>
      <c r="AF39" s="151"/>
      <c r="AG39" s="152"/>
      <c r="AH39" s="154"/>
      <c r="AI39" s="150"/>
      <c r="AJ39" s="151"/>
      <c r="AK39" s="152"/>
      <c r="AL39" s="153"/>
      <c r="AM39" s="151"/>
      <c r="AN39" s="152"/>
      <c r="AO39" s="105"/>
      <c r="AP39" s="150"/>
      <c r="AQ39" s="151"/>
      <c r="AR39" s="152"/>
      <c r="AS39" s="153"/>
      <c r="AT39" s="151"/>
      <c r="AU39" s="152"/>
      <c r="AV39" s="154"/>
      <c r="AW39" s="150"/>
      <c r="AX39" s="151"/>
      <c r="AY39" s="152"/>
      <c r="AZ39" s="153"/>
      <c r="BA39" s="151"/>
      <c r="BB39" s="152"/>
      <c r="BC39" s="105"/>
      <c r="BD39" s="150"/>
      <c r="BE39" s="151"/>
      <c r="BF39" s="152"/>
      <c r="BG39" s="153"/>
      <c r="BH39" s="151"/>
      <c r="BI39" s="152"/>
      <c r="BJ39" s="154"/>
      <c r="BK39" s="150"/>
      <c r="BL39" s="151"/>
      <c r="BM39" s="152"/>
      <c r="BN39" s="153"/>
      <c r="BO39" s="151"/>
      <c r="BP39" s="152"/>
      <c r="BQ39" s="105"/>
      <c r="BR39" s="150"/>
      <c r="BS39" s="151"/>
      <c r="BT39" s="152"/>
      <c r="BU39" s="153"/>
      <c r="BV39" s="151"/>
      <c r="BW39" s="152"/>
      <c r="BX39" s="105"/>
      <c r="BY39" s="150"/>
      <c r="BZ39" s="151"/>
      <c r="CA39" s="152"/>
      <c r="CB39" s="153"/>
      <c r="CC39" s="151"/>
      <c r="CD39" s="155"/>
      <c r="CE39" s="105"/>
      <c r="CF39" s="105"/>
      <c r="CG39" s="105"/>
      <c r="CH39" s="105"/>
      <c r="CI39" s="105"/>
      <c r="CJ39" s="105"/>
      <c r="CK39" s="105"/>
      <c r="CL39" s="105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5.65" hidden="false" customHeight="false" outlineLevel="0" collapsed="false">
      <c r="A40" s="168"/>
      <c r="B40" s="169"/>
      <c r="C40" s="169"/>
      <c r="D40" s="170"/>
      <c r="E40" s="171" t="s">
        <v>5</v>
      </c>
      <c r="F40" s="169"/>
      <c r="G40" s="169"/>
      <c r="H40" s="172"/>
      <c r="I40" s="173" t="n">
        <f aca="false">SUM(I11:I39)</f>
        <v>78815.7996743934</v>
      </c>
      <c r="J40" s="174"/>
      <c r="K40" s="173" t="n">
        <f aca="false">K10+K35+K38</f>
        <v>101664.5</v>
      </c>
      <c r="L40" s="138" t="n">
        <f aca="false">L10+L35+L38</f>
        <v>1</v>
      </c>
      <c r="M40" s="149" t="n">
        <f aca="false">K40-(M9*K40)</f>
        <v>101664.5</v>
      </c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5" hidden="false" customHeight="false" outlineLevel="0" collapsed="false">
      <c r="A41" s="175"/>
      <c r="B41" s="176"/>
      <c r="C41" s="176"/>
      <c r="D41" s="177"/>
      <c r="E41" s="178"/>
      <c r="F41" s="179"/>
      <c r="G41" s="179"/>
      <c r="H41" s="180"/>
      <c r="I41" s="180"/>
      <c r="J41" s="181"/>
      <c r="K41" s="182"/>
      <c r="L41" s="183"/>
      <c r="M41" s="184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5" hidden="false" customHeight="false" outlineLevel="0" collapsed="false">
      <c r="A42" s="185" t="s">
        <v>71</v>
      </c>
      <c r="B42" s="101"/>
      <c r="C42" s="101"/>
      <c r="D42" s="108"/>
      <c r="E42" s="186"/>
      <c r="F42" s="187"/>
      <c r="G42" s="187"/>
      <c r="H42" s="188"/>
      <c r="I42" s="188"/>
      <c r="J42" s="189"/>
      <c r="K42" s="190"/>
      <c r="L42" s="191"/>
      <c r="M42" s="10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5" hidden="false" customHeight="false" outlineLevel="0" collapsed="false">
      <c r="A43" s="185" t="s">
        <v>72</v>
      </c>
      <c r="B43" s="101"/>
      <c r="C43" s="101"/>
      <c r="D43" s="108"/>
      <c r="E43" s="186"/>
      <c r="F43" s="187"/>
      <c r="G43" s="187"/>
      <c r="H43" s="188"/>
      <c r="I43" s="192"/>
      <c r="J43" s="192"/>
      <c r="K43" s="190"/>
      <c r="L43" s="191"/>
      <c r="M43" s="10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6.95" hidden="false" customHeight="true" outlineLevel="0" collapsed="false">
      <c r="A44" s="193"/>
      <c r="B44" s="193"/>
      <c r="C44" s="193"/>
      <c r="D44" s="193"/>
      <c r="E44" s="186"/>
      <c r="F44" s="187"/>
      <c r="G44" s="187"/>
      <c r="H44" s="188"/>
      <c r="I44" s="188"/>
      <c r="J44" s="189"/>
      <c r="K44" s="190"/>
      <c r="L44" s="194"/>
      <c r="M44" s="10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5" hidden="false" customHeight="false" outlineLevel="0" collapsed="false">
      <c r="A45" s="195" t="s">
        <v>73</v>
      </c>
      <c r="B45" s="0"/>
      <c r="C45" s="0"/>
      <c r="D45" s="0"/>
      <c r="E45" s="0"/>
      <c r="F45" s="0"/>
      <c r="G45" s="0"/>
      <c r="H45" s="0"/>
      <c r="I45" s="0"/>
      <c r="J45" s="0"/>
      <c r="K45" s="0"/>
      <c r="L45" s="0"/>
      <c r="M45" s="10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5" hidden="false" customHeight="false" outlineLevel="0" collapsed="false">
      <c r="A46" s="0"/>
      <c r="B46" s="0"/>
      <c r="C46" s="0"/>
      <c r="D46" s="0"/>
      <c r="E46" s="0"/>
      <c r="F46" s="0"/>
      <c r="G46" s="0"/>
      <c r="H46" s="0"/>
      <c r="I46" s="0"/>
      <c r="J46" s="0"/>
      <c r="K46" s="196"/>
      <c r="L46" s="0"/>
      <c r="M46" s="10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5" hidden="false" customHeight="false" outlineLevel="0" collapsed="false">
      <c r="A47" s="0"/>
      <c r="B47" s="0"/>
      <c r="C47" s="0"/>
      <c r="D47" s="0"/>
      <c r="E47" s="0"/>
      <c r="F47" s="0"/>
      <c r="G47" s="0"/>
      <c r="H47" s="0"/>
      <c r="I47" s="0"/>
      <c r="J47" s="0"/>
      <c r="K47" s="196"/>
      <c r="L47" s="0"/>
      <c r="M47" s="10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5" hidden="false" customHeight="true" outlineLevel="0" collapsed="false">
      <c r="A48" s="0"/>
      <c r="B48" s="0"/>
      <c r="C48" s="0"/>
      <c r="D48" s="0"/>
      <c r="E48" s="0"/>
      <c r="F48" s="0"/>
      <c r="G48" s="0"/>
      <c r="H48" s="197" t="s">
        <v>74</v>
      </c>
      <c r="I48" s="197"/>
      <c r="J48" s="197"/>
      <c r="K48" s="196"/>
      <c r="L48" s="0"/>
      <c r="M48" s="10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</sheetData>
  <sheetProtection sheet="true" password="bed8" objects="true" scenarios="true"/>
  <mergeCells count="122">
    <mergeCell ref="A1:L1"/>
    <mergeCell ref="A2:L2"/>
    <mergeCell ref="A3:L3"/>
    <mergeCell ref="N3:P4"/>
    <mergeCell ref="Q3:Q4"/>
    <mergeCell ref="R3:S4"/>
    <mergeCell ref="U3:W4"/>
    <mergeCell ref="X3:X4"/>
    <mergeCell ref="Y3:Z4"/>
    <mergeCell ref="AB3:AD4"/>
    <mergeCell ref="AE3:AE4"/>
    <mergeCell ref="AF3:AG4"/>
    <mergeCell ref="AI3:AK4"/>
    <mergeCell ref="AL3:AL4"/>
    <mergeCell ref="AM3:AN4"/>
    <mergeCell ref="AP3:AR4"/>
    <mergeCell ref="AS3:AS4"/>
    <mergeCell ref="AT3:AU4"/>
    <mergeCell ref="AW3:AY4"/>
    <mergeCell ref="AZ3:AZ4"/>
    <mergeCell ref="BA3:BB4"/>
    <mergeCell ref="BD3:BF4"/>
    <mergeCell ref="BG3:BG4"/>
    <mergeCell ref="BH3:BI4"/>
    <mergeCell ref="BK3:BM4"/>
    <mergeCell ref="BN3:BN4"/>
    <mergeCell ref="BO3:BP4"/>
    <mergeCell ref="BR3:BT4"/>
    <mergeCell ref="BU3:BU4"/>
    <mergeCell ref="BV3:BW4"/>
    <mergeCell ref="BY3:CA4"/>
    <mergeCell ref="CB3:CB4"/>
    <mergeCell ref="CC3:CD4"/>
    <mergeCell ref="A4:L4"/>
    <mergeCell ref="A5:L5"/>
    <mergeCell ref="N5:P6"/>
    <mergeCell ref="Q5:S6"/>
    <mergeCell ref="U5:W6"/>
    <mergeCell ref="X5:Z6"/>
    <mergeCell ref="AB5:AD6"/>
    <mergeCell ref="AE5:AG6"/>
    <mergeCell ref="AI5:AK6"/>
    <mergeCell ref="AL5:AN6"/>
    <mergeCell ref="AP5:AR6"/>
    <mergeCell ref="AS5:AU6"/>
    <mergeCell ref="AW5:AY6"/>
    <mergeCell ref="AZ5:BB6"/>
    <mergeCell ref="BD5:BF6"/>
    <mergeCell ref="BG5:BI6"/>
    <mergeCell ref="BK5:BM6"/>
    <mergeCell ref="BN5:BP6"/>
    <mergeCell ref="BR5:BT6"/>
    <mergeCell ref="BU5:BW6"/>
    <mergeCell ref="BY5:CA6"/>
    <mergeCell ref="CB5:CD6"/>
    <mergeCell ref="A6:L6"/>
    <mergeCell ref="A7:C7"/>
    <mergeCell ref="D7:H7"/>
    <mergeCell ref="I7:J7"/>
    <mergeCell ref="K7:L7"/>
    <mergeCell ref="N7:N8"/>
    <mergeCell ref="O7:O8"/>
    <mergeCell ref="P7:P8"/>
    <mergeCell ref="Q7:Q8"/>
    <mergeCell ref="R7:R8"/>
    <mergeCell ref="S7:S8"/>
    <mergeCell ref="U7:U8"/>
    <mergeCell ref="V7:V8"/>
    <mergeCell ref="W7:W8"/>
    <mergeCell ref="X7:X8"/>
    <mergeCell ref="Y7:Y8"/>
    <mergeCell ref="Z7:Z8"/>
    <mergeCell ref="AB7:AB8"/>
    <mergeCell ref="AC7:AC8"/>
    <mergeCell ref="AD7:AD8"/>
    <mergeCell ref="AE7:AE8"/>
    <mergeCell ref="AF7:AF8"/>
    <mergeCell ref="AG7:AG8"/>
    <mergeCell ref="AI7:AI8"/>
    <mergeCell ref="AJ7:AJ8"/>
    <mergeCell ref="AK7:AK8"/>
    <mergeCell ref="AL7:AL8"/>
    <mergeCell ref="AM7:AM8"/>
    <mergeCell ref="AN7:AN8"/>
    <mergeCell ref="AP7:AP8"/>
    <mergeCell ref="AQ7:AQ8"/>
    <mergeCell ref="AR7:AR8"/>
    <mergeCell ref="AS7:AS8"/>
    <mergeCell ref="AT7:AT8"/>
    <mergeCell ref="AU7:AU8"/>
    <mergeCell ref="AW7:AW8"/>
    <mergeCell ref="AX7:AX8"/>
    <mergeCell ref="AY7:AY8"/>
    <mergeCell ref="AZ7:AZ8"/>
    <mergeCell ref="BA7:BA8"/>
    <mergeCell ref="BB7:BB8"/>
    <mergeCell ref="BD7:BD8"/>
    <mergeCell ref="BE7:BE8"/>
    <mergeCell ref="BF7:BF8"/>
    <mergeCell ref="BG7:BG8"/>
    <mergeCell ref="BH7:BH8"/>
    <mergeCell ref="BI7:BI8"/>
    <mergeCell ref="BK7:BK8"/>
    <mergeCell ref="BL7:BL8"/>
    <mergeCell ref="BM7:BM8"/>
    <mergeCell ref="BN7:BN8"/>
    <mergeCell ref="BO7:BO8"/>
    <mergeCell ref="BP7:BP8"/>
    <mergeCell ref="BR7:BR8"/>
    <mergeCell ref="BS7:BS8"/>
    <mergeCell ref="BT7:BT8"/>
    <mergeCell ref="BU7:BU8"/>
    <mergeCell ref="BV7:BV8"/>
    <mergeCell ref="BW7:BW8"/>
    <mergeCell ref="BY7:BY8"/>
    <mergeCell ref="BZ7:BZ8"/>
    <mergeCell ref="CA7:CA8"/>
    <mergeCell ref="CB7:CB8"/>
    <mergeCell ref="CC7:CC8"/>
    <mergeCell ref="CD7:CD8"/>
    <mergeCell ref="I43:J43"/>
    <mergeCell ref="H48:J48"/>
  </mergeCells>
  <conditionalFormatting sqref="E8:G10">
    <cfRule type="cellIs" priority="2" operator="equal" aboveAverage="0" equalAverage="0" bottom="0" percent="0" rank="0" text="" dxfId="0">
      <formula>VLOOKUP(a,LL:LM,2,0)</formula>
    </cfRule>
    <cfRule type="cellIs" priority="3" operator="equal" aboveAverage="0" equalAverage="0" bottom="0" percent="0" rank="0" text="" dxfId="1">
      <formula>"VERDI"</formula>
    </cfRule>
  </conditionalFormatting>
  <conditionalFormatting sqref="D38">
    <cfRule type="cellIs" priority="4" operator="equal" aboveAverage="0" equalAverage="0" bottom="0" percent="0" rank="0" text="" dxfId="2">
      <formula>VLOOKUP(a,LJ:LK,2,0)</formula>
    </cfRule>
    <cfRule type="cellIs" priority="5" operator="equal" aboveAverage="0" equalAverage="0" bottom="0" percent="0" rank="0" text="" dxfId="3">
      <formula>"VERDI"</formula>
    </cfRule>
  </conditionalFormatting>
  <conditionalFormatting sqref="E38:G38">
    <cfRule type="cellIs" priority="6" operator="equal" aboveAverage="0" equalAverage="0" bottom="0" percent="0" rank="0" text="" dxfId="4">
      <formula>VLOOKUP(a,LL:LM,2,0)</formula>
    </cfRule>
    <cfRule type="cellIs" priority="7" operator="equal" aboveAverage="0" equalAverage="0" bottom="0" percent="0" rank="0" text="" dxfId="5">
      <formula>"VERDI"</formula>
    </cfRule>
  </conditionalFormatting>
  <conditionalFormatting sqref="A38:C38">
    <cfRule type="cellIs" priority="8" operator="equal" aboveAverage="0" equalAverage="0" bottom="0" percent="0" rank="0" text="" dxfId="6">
      <formula>VLOOKUP(a,LE:LF,2,0)</formula>
    </cfRule>
    <cfRule type="cellIs" priority="9" operator="equal" aboveAverage="0" equalAverage="0" bottom="0" percent="0" rank="0" text="" dxfId="7">
      <formula>"VERDI"</formula>
    </cfRule>
  </conditionalFormatting>
  <conditionalFormatting sqref="D35">
    <cfRule type="cellIs" priority="10" operator="equal" aboveAverage="0" equalAverage="0" bottom="0" percent="0" rank="0" text="" dxfId="8">
      <formula>VLOOKUP(a,LJ:LK,2,0)</formula>
    </cfRule>
    <cfRule type="cellIs" priority="11" operator="equal" aboveAverage="0" equalAverage="0" bottom="0" percent="0" rank="0" text="" dxfId="9">
      <formula>"VERDI"</formula>
    </cfRule>
  </conditionalFormatting>
  <conditionalFormatting sqref="E35:G35">
    <cfRule type="cellIs" priority="12" operator="equal" aboveAverage="0" equalAverage="0" bottom="0" percent="0" rank="0" text="" dxfId="10">
      <formula>VLOOKUP(a,LL:LM,2,0)</formula>
    </cfRule>
    <cfRule type="cellIs" priority="13" operator="equal" aboveAverage="0" equalAverage="0" bottom="0" percent="0" rank="0" text="" dxfId="11">
      <formula>"VERDI"</formula>
    </cfRule>
  </conditionalFormatting>
  <conditionalFormatting sqref="A35:C35">
    <cfRule type="cellIs" priority="14" operator="equal" aboveAverage="0" equalAverage="0" bottom="0" percent="0" rank="0" text="" dxfId="12">
      <formula>VLOOKUP(a,LE:LF,2,0)</formula>
    </cfRule>
    <cfRule type="cellIs" priority="15" operator="equal" aboveAverage="0" equalAverage="0" bottom="0" percent="0" rank="0" text="" dxfId="13">
      <formula>"VERDI"</formula>
    </cfRule>
  </conditionalFormatting>
  <conditionalFormatting sqref="J38">
    <cfRule type="cellIs" priority="16" operator="equal" aboveAverage="0" equalAverage="0" bottom="0" percent="0" rank="0" text="" dxfId="14">
      <formula>VLOOKUP(a,LN:LO,2,0)</formula>
    </cfRule>
    <cfRule type="cellIs" priority="17" operator="equal" aboveAverage="0" equalAverage="0" bottom="0" percent="0" rank="0" text="" dxfId="15">
      <formula>"VERDI"</formula>
    </cfRule>
  </conditionalFormatting>
  <conditionalFormatting sqref="J35">
    <cfRule type="cellIs" priority="18" operator="equal" aboveAverage="0" equalAverage="0" bottom="0" percent="0" rank="0" text="" dxfId="16">
      <formula>VLOOKUP(a,LN:LO,2,0)</formula>
    </cfRule>
    <cfRule type="cellIs" priority="19" operator="equal" aboveAverage="0" equalAverage="0" bottom="0" percent="0" rank="0" text="" dxfId="17">
      <formula>"VERDI"</formula>
    </cfRule>
  </conditionalFormatting>
  <conditionalFormatting sqref="I40">
    <cfRule type="cellIs" priority="20" operator="equal" aboveAverage="0" equalAverage="0" bottom="0" percent="0" rank="0" text="" dxfId="18">
      <formula>VLOOKUP(a,LM:LN,2,0)</formula>
    </cfRule>
    <cfRule type="cellIs" priority="21" operator="equal" aboveAverage="0" equalAverage="0" bottom="0" percent="0" rank="0" text="" dxfId="19">
      <formula>"VERDI"</formula>
    </cfRule>
  </conditionalFormatting>
  <conditionalFormatting sqref="L10">
    <cfRule type="cellIs" priority="22" operator="equal" aboveAverage="0" equalAverage="0" bottom="0" percent="0" rank="0" text="" dxfId="20">
      <formula>VLOOKUP(a,LP:LQ,2,0)</formula>
    </cfRule>
    <cfRule type="cellIs" priority="23" operator="equal" aboveAverage="0" equalAverage="0" bottom="0" percent="0" rank="0" text="" dxfId="21">
      <formula>"VERDI"</formula>
    </cfRule>
  </conditionalFormatting>
  <conditionalFormatting sqref="L35">
    <cfRule type="cellIs" priority="24" operator="equal" aboveAverage="0" equalAverage="0" bottom="0" percent="0" rank="0" text="" dxfId="22">
      <formula>VLOOKUP(a,LP:LQ,2,0)</formula>
    </cfRule>
    <cfRule type="cellIs" priority="25" operator="equal" aboveAverage="0" equalAverage="0" bottom="0" percent="0" rank="0" text="" dxfId="23">
      <formula>"VERDI"</formula>
    </cfRule>
  </conditionalFormatting>
  <conditionalFormatting sqref="L38">
    <cfRule type="cellIs" priority="26" operator="equal" aboveAverage="0" equalAverage="0" bottom="0" percent="0" rank="0" text="" dxfId="24">
      <formula>VLOOKUP(a,LP:LQ,2,0)</formula>
    </cfRule>
    <cfRule type="cellIs" priority="27" operator="equal" aboveAverage="0" equalAverage="0" bottom="0" percent="0" rank="0" text="" dxfId="25">
      <formula>"VERDI"</formula>
    </cfRule>
  </conditionalFormatting>
  <conditionalFormatting sqref="L40">
    <cfRule type="cellIs" priority="28" operator="equal" aboveAverage="0" equalAverage="0" bottom="0" percent="0" rank="0" text="" dxfId="26">
      <formula>VLOOKUP(a,LP:LQ,2,0)</formula>
    </cfRule>
    <cfRule type="cellIs" priority="29" operator="equal" aboveAverage="0" equalAverage="0" bottom="0" percent="0" rank="0" text="" dxfId="27">
      <formula>"VERDI"</formula>
    </cfRule>
  </conditionalFormatting>
  <printOptions headings="false" gridLines="false" gridLinesSet="true" horizontalCentered="true" verticalCentered="false"/>
  <pageMargins left="0.590277777777778" right="0.590277777777778" top="0.984027777777778" bottom="0.590972222222222" header="0.511805555555555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&amp;R&amp;P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S7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0" activeCellId="0" sqref="K10"/>
    </sheetView>
  </sheetViews>
  <sheetFormatPr defaultRowHeight="15"/>
  <cols>
    <col collapsed="false" hidden="false" max="3" min="1" style="0" width="8.77551020408163"/>
    <col collapsed="false" hidden="false" max="4" min="4" style="0" width="27.8061224489796"/>
    <col collapsed="false" hidden="false" max="5" min="5" style="0" width="8.77551020408163"/>
    <col collapsed="false" hidden="false" max="6" min="6" style="0" width="21.8673469387755"/>
    <col collapsed="false" hidden="false" max="7" min="7" style="0" width="5.12755102040816"/>
    <col collapsed="false" hidden="false" max="8" min="8" style="0" width="15.5255102040816"/>
    <col collapsed="false" hidden="false" max="9" min="9" style="0" width="3.37244897959184"/>
    <col collapsed="false" hidden="false" max="10" min="10" style="0" width="8.77551020408163"/>
    <col collapsed="false" hidden="false" max="11" min="11" style="0" width="32.1275510204082"/>
    <col collapsed="false" hidden="false" max="259" min="12" style="0" width="8.77551020408163"/>
    <col collapsed="false" hidden="false" max="260" min="260" style="0" width="12.5561224489796"/>
    <col collapsed="false" hidden="false" max="261" min="261" style="0" width="8.77551020408163"/>
    <col collapsed="false" hidden="false" max="262" min="262" style="0" width="21.8673469387755"/>
    <col collapsed="false" hidden="false" max="263" min="263" style="0" width="5.12755102040816"/>
    <col collapsed="false" hidden="false" max="264" min="264" style="0" width="15.5255102040816"/>
    <col collapsed="false" hidden="false" max="265" min="265" style="0" width="3.37244897959184"/>
    <col collapsed="false" hidden="false" max="515" min="266" style="0" width="8.77551020408163"/>
    <col collapsed="false" hidden="false" max="516" min="516" style="0" width="12.5561224489796"/>
    <col collapsed="false" hidden="false" max="517" min="517" style="0" width="8.77551020408163"/>
    <col collapsed="false" hidden="false" max="518" min="518" style="0" width="21.8673469387755"/>
    <col collapsed="false" hidden="false" max="519" min="519" style="0" width="5.12755102040816"/>
    <col collapsed="false" hidden="false" max="520" min="520" style="0" width="15.5255102040816"/>
    <col collapsed="false" hidden="false" max="521" min="521" style="0" width="3.37244897959184"/>
    <col collapsed="false" hidden="false" max="771" min="522" style="0" width="8.77551020408163"/>
    <col collapsed="false" hidden="false" max="772" min="772" style="0" width="12.5561224489796"/>
    <col collapsed="false" hidden="false" max="773" min="773" style="0" width="8.77551020408163"/>
    <col collapsed="false" hidden="false" max="774" min="774" style="0" width="21.8673469387755"/>
    <col collapsed="false" hidden="false" max="775" min="775" style="0" width="5.12755102040816"/>
    <col collapsed="false" hidden="false" max="776" min="776" style="0" width="15.5255102040816"/>
    <col collapsed="false" hidden="false" max="777" min="777" style="0" width="3.37244897959184"/>
    <col collapsed="false" hidden="false" max="1025" min="778" style="0" width="8.77551020408163"/>
  </cols>
  <sheetData>
    <row r="2" customFormat="false" ht="15" hidden="false" customHeight="false" outlineLevel="0" collapsed="false">
      <c r="A2" s="198" t="s">
        <v>20</v>
      </c>
      <c r="B2" s="198"/>
      <c r="C2" s="198"/>
      <c r="D2" s="198"/>
      <c r="E2" s="198"/>
      <c r="F2" s="198"/>
      <c r="G2" s="198"/>
      <c r="H2" s="198"/>
      <c r="I2" s="198"/>
      <c r="J2" s="199"/>
      <c r="K2" s="199"/>
      <c r="L2" s="199"/>
      <c r="M2" s="199"/>
      <c r="N2" s="199"/>
      <c r="O2" s="199"/>
      <c r="P2" s="199"/>
      <c r="Q2" s="199"/>
      <c r="R2" s="199"/>
      <c r="S2" s="199"/>
    </row>
    <row r="3" customFormat="false" ht="15" hidden="false" customHeight="false" outlineLevel="0" collapsed="false">
      <c r="A3" s="198" t="s">
        <v>7</v>
      </c>
      <c r="B3" s="198"/>
      <c r="C3" s="198"/>
      <c r="D3" s="198"/>
      <c r="E3" s="198"/>
      <c r="F3" s="198"/>
      <c r="G3" s="198"/>
      <c r="H3" s="198"/>
      <c r="I3" s="198"/>
      <c r="J3" s="199"/>
      <c r="K3" s="199"/>
      <c r="L3" s="199"/>
      <c r="M3" s="199"/>
      <c r="N3" s="199"/>
      <c r="O3" s="199"/>
      <c r="P3" s="199"/>
      <c r="Q3" s="199"/>
      <c r="R3" s="199"/>
      <c r="S3" s="199"/>
    </row>
    <row r="4" customFormat="false" ht="15" hidden="false" customHeight="false" outlineLevel="0" collapsed="false">
      <c r="A4" s="198" t="s">
        <v>21</v>
      </c>
      <c r="B4" s="198"/>
      <c r="C4" s="198"/>
      <c r="D4" s="198"/>
      <c r="E4" s="198"/>
      <c r="F4" s="198"/>
      <c r="G4" s="198"/>
      <c r="H4" s="198"/>
      <c r="I4" s="198"/>
      <c r="J4" s="199"/>
      <c r="K4" s="199"/>
      <c r="L4" s="199"/>
      <c r="M4" s="199"/>
      <c r="N4" s="199"/>
      <c r="O4" s="199"/>
      <c r="P4" s="199"/>
      <c r="Q4" s="199"/>
      <c r="R4" s="199"/>
      <c r="S4" s="199"/>
    </row>
    <row r="5" customFormat="false" ht="15" hidden="false" customHeight="false" outlineLevel="0" collapsed="false">
      <c r="A5" s="198" t="s">
        <v>9</v>
      </c>
      <c r="B5" s="198"/>
      <c r="C5" s="198"/>
      <c r="D5" s="198"/>
      <c r="E5" s="198"/>
      <c r="F5" s="198"/>
      <c r="G5" s="198"/>
      <c r="H5" s="198"/>
      <c r="I5" s="198"/>
      <c r="J5" s="199"/>
      <c r="K5" s="199"/>
      <c r="L5" s="199"/>
      <c r="M5" s="199"/>
      <c r="N5" s="199"/>
      <c r="O5" s="199"/>
      <c r="P5" s="199"/>
      <c r="Q5" s="199"/>
      <c r="R5" s="199"/>
      <c r="S5" s="199"/>
    </row>
    <row r="6" customFormat="false" ht="15" hidden="false" customHeight="false" outlineLevel="0" collapsed="false"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</row>
    <row r="8" customFormat="false" ht="41.25" hidden="false" customHeight="true" outlineLevel="0" collapsed="false">
      <c r="A8" s="200" t="s">
        <v>75</v>
      </c>
      <c r="B8" s="200"/>
      <c r="C8" s="200"/>
      <c r="D8" s="200"/>
      <c r="E8" s="200"/>
      <c r="F8" s="200"/>
      <c r="G8" s="200"/>
      <c r="H8" s="200"/>
      <c r="I8" s="200"/>
    </row>
    <row r="9" customFormat="false" ht="21.95" hidden="false" customHeight="true" outlineLevel="0" collapsed="false">
      <c r="A9" s="201" t="s">
        <v>76</v>
      </c>
      <c r="B9" s="201"/>
      <c r="C9" s="201"/>
      <c r="D9" s="201"/>
      <c r="E9" s="201"/>
      <c r="F9" s="201"/>
      <c r="G9" s="201"/>
      <c r="H9" s="201"/>
      <c r="I9" s="201"/>
    </row>
    <row r="10" customFormat="false" ht="15" hidden="false" customHeight="false" outlineLevel="0" collapsed="false">
      <c r="A10" s="202" t="s">
        <v>9</v>
      </c>
      <c r="B10" s="202"/>
      <c r="C10" s="202"/>
      <c r="D10" s="202"/>
      <c r="E10" s="202"/>
      <c r="F10" s="202"/>
      <c r="G10" s="202"/>
      <c r="H10" s="202"/>
      <c r="I10" s="202"/>
    </row>
    <row r="11" customFormat="false" ht="15" hidden="false" customHeight="false" outlineLevel="0" collapsed="false">
      <c r="A11" s="203"/>
      <c r="B11" s="204" t="s">
        <v>77</v>
      </c>
      <c r="C11" s="205"/>
      <c r="D11" s="205"/>
      <c r="E11" s="206"/>
      <c r="F11" s="205"/>
      <c r="G11" s="205"/>
      <c r="H11" s="205"/>
      <c r="I11" s="207"/>
    </row>
    <row r="12" customFormat="false" ht="6" hidden="false" customHeight="true" outlineLevel="0" collapsed="false">
      <c r="A12" s="208"/>
      <c r="B12" s="209"/>
      <c r="C12" s="210"/>
      <c r="D12" s="210"/>
      <c r="E12" s="211"/>
      <c r="F12" s="210"/>
      <c r="G12" s="210"/>
      <c r="H12" s="210"/>
      <c r="I12" s="212"/>
    </row>
    <row r="13" customFormat="false" ht="15" hidden="false" customHeight="false" outlineLevel="0" collapsed="false">
      <c r="A13" s="208"/>
      <c r="B13" s="213" t="s">
        <v>78</v>
      </c>
      <c r="C13" s="214"/>
      <c r="D13" s="214"/>
      <c r="E13" s="215"/>
      <c r="F13" s="214"/>
      <c r="G13" s="214"/>
      <c r="H13" s="216"/>
      <c r="I13" s="212"/>
    </row>
    <row r="14" customFormat="false" ht="13.8" hidden="false" customHeight="false" outlineLevel="0" collapsed="false">
      <c r="A14" s="208"/>
      <c r="B14" s="205"/>
      <c r="C14" s="205"/>
      <c r="D14" s="205"/>
      <c r="E14" s="217"/>
      <c r="F14" s="218" t="s">
        <v>79</v>
      </c>
      <c r="G14" s="219" t="s">
        <v>80</v>
      </c>
      <c r="H14" s="220" t="n">
        <f aca="false">'PLANILHA ORÇAMENTO'!K40</f>
        <v>101664.5</v>
      </c>
      <c r="I14" s="212"/>
    </row>
    <row r="15" customFormat="false" ht="7.5" hidden="false" customHeight="true" outlineLevel="0" collapsed="false">
      <c r="A15" s="221"/>
      <c r="B15" s="210"/>
      <c r="C15" s="210"/>
      <c r="D15" s="210"/>
      <c r="E15" s="211"/>
      <c r="F15" s="222"/>
      <c r="G15" s="222"/>
      <c r="H15" s="210"/>
      <c r="I15" s="223"/>
    </row>
    <row r="16" customFormat="false" ht="7.5" hidden="false" customHeight="true" outlineLevel="0" collapsed="false">
      <c r="E16" s="100"/>
    </row>
    <row r="17" customFormat="false" ht="15" hidden="false" customHeight="false" outlineLevel="0" collapsed="false">
      <c r="A17" s="203"/>
      <c r="B17" s="224" t="s">
        <v>81</v>
      </c>
      <c r="C17" s="205"/>
      <c r="D17" s="205"/>
      <c r="E17" s="206"/>
      <c r="F17" s="205"/>
      <c r="G17" s="205"/>
      <c r="H17" s="205"/>
      <c r="I17" s="207"/>
    </row>
    <row r="18" customFormat="false" ht="15" hidden="false" customHeight="false" outlineLevel="0" collapsed="false">
      <c r="A18" s="208"/>
      <c r="B18" s="225"/>
      <c r="C18" s="226"/>
      <c r="D18" s="227" t="s">
        <v>17</v>
      </c>
      <c r="E18" s="227"/>
      <c r="F18" s="228"/>
      <c r="G18" s="227"/>
      <c r="H18" s="226"/>
      <c r="I18" s="212"/>
    </row>
    <row r="19" customFormat="false" ht="15" hidden="false" customHeight="false" outlineLevel="0" collapsed="false">
      <c r="A19" s="229"/>
      <c r="B19" s="229"/>
      <c r="C19" s="229"/>
      <c r="D19" s="230"/>
      <c r="E19" s="215"/>
      <c r="F19" s="231" t="s">
        <v>82</v>
      </c>
      <c r="G19" s="215" t="s">
        <v>80</v>
      </c>
      <c r="H19" s="232" t="n">
        <v>0.0493</v>
      </c>
      <c r="I19" s="212"/>
    </row>
    <row r="20" customFormat="false" ht="15" hidden="false" customHeight="false" outlineLevel="0" collapsed="false">
      <c r="A20" s="229"/>
      <c r="B20" s="229"/>
      <c r="C20" s="229"/>
      <c r="D20" s="230"/>
      <c r="E20" s="215"/>
      <c r="F20" s="231" t="s">
        <v>83</v>
      </c>
      <c r="G20" s="215" t="s">
        <v>80</v>
      </c>
      <c r="H20" s="232" t="n">
        <v>0.0099</v>
      </c>
      <c r="I20" s="212"/>
    </row>
    <row r="21" customFormat="false" ht="15" hidden="false" customHeight="false" outlineLevel="0" collapsed="false">
      <c r="A21" s="229"/>
      <c r="B21" s="229"/>
      <c r="C21" s="229"/>
      <c r="D21" s="230"/>
      <c r="E21" s="215"/>
      <c r="F21" s="231" t="s">
        <v>84</v>
      </c>
      <c r="G21" s="215" t="s">
        <v>80</v>
      </c>
      <c r="H21" s="232" t="n">
        <v>0.0049</v>
      </c>
      <c r="I21" s="212"/>
      <c r="K21" s="233"/>
    </row>
    <row r="22" customFormat="false" ht="15" hidden="false" customHeight="false" outlineLevel="0" collapsed="false">
      <c r="A22" s="229"/>
      <c r="B22" s="229"/>
      <c r="C22" s="229"/>
      <c r="D22" s="230"/>
      <c r="E22" s="215"/>
      <c r="F22" s="231" t="s">
        <v>85</v>
      </c>
      <c r="G22" s="215" t="s">
        <v>80</v>
      </c>
      <c r="H22" s="232" t="n">
        <v>0.0139</v>
      </c>
      <c r="I22" s="212"/>
      <c r="K22" s="233"/>
    </row>
    <row r="23" customFormat="false" ht="15" hidden="false" customHeight="false" outlineLevel="0" collapsed="false">
      <c r="A23" s="208"/>
      <c r="B23" s="226"/>
      <c r="C23" s="226"/>
      <c r="D23" s="226"/>
      <c r="E23" s="227"/>
      <c r="F23" s="234"/>
      <c r="G23" s="235"/>
      <c r="H23" s="236"/>
      <c r="I23" s="212"/>
      <c r="K23" s="233"/>
    </row>
    <row r="24" customFormat="false" ht="3.75" hidden="false" customHeight="true" outlineLevel="0" collapsed="false">
      <c r="A24" s="221"/>
      <c r="B24" s="210"/>
      <c r="C24" s="210"/>
      <c r="D24" s="210"/>
      <c r="E24" s="211"/>
      <c r="F24" s="210"/>
      <c r="G24" s="210"/>
      <c r="H24" s="210"/>
      <c r="I24" s="223"/>
    </row>
    <row r="25" customFormat="false" ht="5.25" hidden="false" customHeight="true" outlineLevel="0" collapsed="false">
      <c r="A25" s="226"/>
      <c r="B25" s="226"/>
      <c r="C25" s="226"/>
      <c r="D25" s="226"/>
      <c r="E25" s="227"/>
      <c r="F25" s="226"/>
      <c r="G25" s="226"/>
      <c r="H25" s="226"/>
      <c r="I25" s="226"/>
    </row>
    <row r="26" customFormat="false" ht="15" hidden="false" customHeight="false" outlineLevel="0" collapsed="false">
      <c r="A26" s="203"/>
      <c r="B26" s="224" t="s">
        <v>86</v>
      </c>
      <c r="C26" s="205"/>
      <c r="D26" s="205"/>
      <c r="E26" s="206"/>
      <c r="F26" s="205"/>
      <c r="G26" s="205"/>
      <c r="H26" s="205"/>
      <c r="I26" s="207"/>
      <c r="K26" s="233"/>
    </row>
    <row r="27" customFormat="false" ht="15" hidden="false" customHeight="false" outlineLevel="0" collapsed="false">
      <c r="A27" s="208"/>
      <c r="B27" s="225"/>
      <c r="C27" s="226"/>
      <c r="D27" s="227" t="s">
        <v>17</v>
      </c>
      <c r="E27" s="227"/>
      <c r="F27" s="226"/>
      <c r="G27" s="227"/>
      <c r="H27" s="226"/>
      <c r="I27" s="212"/>
      <c r="K27" s="233"/>
    </row>
    <row r="28" customFormat="false" ht="15" hidden="false" customHeight="false" outlineLevel="0" collapsed="false">
      <c r="A28" s="237"/>
      <c r="B28" s="237"/>
      <c r="C28" s="237"/>
      <c r="D28" s="230"/>
      <c r="E28" s="215"/>
      <c r="F28" s="231" t="s">
        <v>87</v>
      </c>
      <c r="G28" s="215" t="s">
        <v>80</v>
      </c>
      <c r="H28" s="232" t="n">
        <v>0.0804</v>
      </c>
      <c r="I28" s="212"/>
    </row>
    <row r="29" customFormat="false" ht="15" hidden="false" customHeight="false" outlineLevel="0" collapsed="false">
      <c r="A29" s="208"/>
      <c r="B29" s="226"/>
      <c r="C29" s="238"/>
      <c r="D29" s="239"/>
      <c r="E29" s="240"/>
      <c r="F29" s="234"/>
      <c r="G29" s="235"/>
      <c r="H29" s="236"/>
      <c r="I29" s="212"/>
    </row>
    <row r="30" customFormat="false" ht="3" hidden="false" customHeight="true" outlineLevel="0" collapsed="false">
      <c r="A30" s="221"/>
      <c r="B30" s="210"/>
      <c r="C30" s="210"/>
      <c r="D30" s="210"/>
      <c r="E30" s="211"/>
      <c r="F30" s="210"/>
      <c r="G30" s="210"/>
      <c r="H30" s="210"/>
      <c r="I30" s="223"/>
    </row>
    <row r="31" customFormat="false" ht="3.75" hidden="false" customHeight="true" outlineLevel="0" collapsed="false">
      <c r="E31" s="100"/>
    </row>
    <row r="32" customFormat="false" ht="15" hidden="false" customHeight="false" outlineLevel="0" collapsed="false">
      <c r="A32" s="203"/>
      <c r="B32" s="224" t="s">
        <v>88</v>
      </c>
      <c r="C32" s="205"/>
      <c r="D32" s="205"/>
      <c r="E32" s="206"/>
      <c r="F32" s="205"/>
      <c r="G32" s="205"/>
      <c r="H32" s="205"/>
      <c r="I32" s="207"/>
    </row>
    <row r="33" customFormat="false" ht="15" hidden="false" customHeight="false" outlineLevel="0" collapsed="false">
      <c r="A33" s="208"/>
      <c r="B33" s="226"/>
      <c r="C33" s="238"/>
      <c r="D33" s="241"/>
      <c r="E33" s="211"/>
      <c r="F33" s="242"/>
      <c r="G33" s="211"/>
      <c r="H33" s="242"/>
      <c r="I33" s="212"/>
    </row>
    <row r="34" customFormat="false" ht="15" hidden="false" customHeight="false" outlineLevel="0" collapsed="false">
      <c r="A34" s="208"/>
      <c r="B34" s="226"/>
      <c r="C34" s="238"/>
      <c r="D34" s="243"/>
      <c r="E34" s="215"/>
      <c r="F34" s="231" t="s">
        <v>89</v>
      </c>
      <c r="G34" s="215" t="s">
        <v>80</v>
      </c>
      <c r="H34" s="244" t="n">
        <v>0.03</v>
      </c>
      <c r="I34" s="212"/>
    </row>
    <row r="35" customFormat="false" ht="15" hidden="false" customHeight="false" outlineLevel="0" collapsed="false">
      <c r="A35" s="208"/>
      <c r="B35" s="226"/>
      <c r="C35" s="238"/>
      <c r="D35" s="243"/>
      <c r="E35" s="215"/>
      <c r="F35" s="231" t="s">
        <v>90</v>
      </c>
      <c r="G35" s="215" t="s">
        <v>80</v>
      </c>
      <c r="H35" s="244" t="n">
        <v>0.0065</v>
      </c>
      <c r="I35" s="212"/>
    </row>
    <row r="36" customFormat="false" ht="15" hidden="false" customHeight="false" outlineLevel="0" collapsed="false">
      <c r="A36" s="208"/>
      <c r="B36" s="226"/>
      <c r="C36" s="238"/>
      <c r="D36" s="243"/>
      <c r="E36" s="215"/>
      <c r="F36" s="231" t="s">
        <v>91</v>
      </c>
      <c r="G36" s="202" t="s">
        <v>80</v>
      </c>
      <c r="H36" s="244" t="n">
        <v>0.015</v>
      </c>
      <c r="I36" s="212"/>
    </row>
    <row r="37" customFormat="false" ht="15" hidden="false" customHeight="false" outlineLevel="0" collapsed="false">
      <c r="A37" s="208"/>
      <c r="B37" s="226"/>
      <c r="C37" s="238"/>
      <c r="D37" s="243"/>
      <c r="E37" s="215"/>
      <c r="F37" s="231" t="s">
        <v>92</v>
      </c>
      <c r="G37" s="202" t="s">
        <v>80</v>
      </c>
      <c r="H37" s="244" t="n">
        <v>0.045</v>
      </c>
      <c r="I37" s="212"/>
    </row>
    <row r="38" customFormat="false" ht="12" hidden="false" customHeight="true" outlineLevel="0" collapsed="false">
      <c r="A38" s="208"/>
      <c r="B38" s="226"/>
      <c r="C38" s="226"/>
      <c r="D38" s="226"/>
      <c r="E38" s="218" t="s">
        <v>93</v>
      </c>
      <c r="F38" s="218"/>
      <c r="G38" s="215" t="s">
        <v>80</v>
      </c>
      <c r="H38" s="245" t="n">
        <f aca="false">SUM(H34:H37)</f>
        <v>0.0965</v>
      </c>
      <c r="I38" s="212"/>
    </row>
    <row r="39" customFormat="false" ht="15" hidden="false" customHeight="false" outlineLevel="0" collapsed="false">
      <c r="A39" s="221"/>
      <c r="B39" s="210"/>
      <c r="C39" s="210"/>
      <c r="D39" s="210"/>
      <c r="E39" s="211"/>
      <c r="F39" s="210"/>
      <c r="G39" s="210"/>
      <c r="H39" s="210"/>
      <c r="I39" s="223"/>
    </row>
    <row r="40" customFormat="false" ht="15" hidden="false" customHeight="false" outlineLevel="0" collapsed="false">
      <c r="A40" s="226"/>
      <c r="B40" s="226"/>
      <c r="C40" s="226"/>
      <c r="D40" s="226"/>
      <c r="E40" s="227"/>
      <c r="F40" s="226"/>
      <c r="G40" s="226"/>
      <c r="H40" s="226"/>
      <c r="I40" s="226"/>
    </row>
    <row r="41" customFormat="false" ht="15" hidden="false" customHeight="false" outlineLevel="0" collapsed="false">
      <c r="E41" s="100"/>
    </row>
    <row r="42" customFormat="false" ht="15" hidden="false" customHeight="false" outlineLevel="0" collapsed="false">
      <c r="A42" s="203"/>
      <c r="B42" s="224" t="s">
        <v>94</v>
      </c>
      <c r="C42" s="205"/>
      <c r="D42" s="205"/>
      <c r="E42" s="206"/>
      <c r="F42" s="205"/>
      <c r="G42" s="205"/>
      <c r="H42" s="205"/>
      <c r="I42" s="207"/>
    </row>
    <row r="43" customFormat="false" ht="15" hidden="false" customHeight="false" outlineLevel="0" collapsed="false">
      <c r="A43" s="208"/>
      <c r="B43" s="225"/>
      <c r="C43" s="226"/>
      <c r="D43" s="227"/>
      <c r="E43" s="227"/>
      <c r="F43" s="226"/>
      <c r="G43" s="227"/>
      <c r="H43" s="226"/>
      <c r="I43" s="212"/>
    </row>
    <row r="44" customFormat="false" ht="15" hidden="false" customHeight="false" outlineLevel="0" collapsed="false">
      <c r="A44" s="208"/>
      <c r="B44" s="246"/>
      <c r="C44" s="247" t="s">
        <v>95</v>
      </c>
      <c r="D44" s="248" t="s">
        <v>96</v>
      </c>
      <c r="E44" s="249" t="n">
        <v>-1</v>
      </c>
      <c r="F44" s="250" t="s">
        <v>80</v>
      </c>
      <c r="G44" s="249"/>
      <c r="H44" s="251" t="n">
        <f aca="false">ROUND(((((1+H19+H21+H22)*(1+H20)*(1+H28))/(1-H38))-1),4)</f>
        <v>0.2899</v>
      </c>
      <c r="I44" s="212"/>
      <c r="K44" s="252"/>
      <c r="L44" s="253"/>
    </row>
    <row r="45" customFormat="false" ht="15" hidden="false" customHeight="false" outlineLevel="0" collapsed="false">
      <c r="A45" s="208"/>
      <c r="B45" s="246"/>
      <c r="C45" s="247"/>
      <c r="D45" s="219" t="s">
        <v>97</v>
      </c>
      <c r="E45" s="249"/>
      <c r="F45" s="250"/>
      <c r="G45" s="249"/>
      <c r="H45" s="251"/>
      <c r="I45" s="212"/>
      <c r="L45" s="254"/>
    </row>
    <row r="46" customFormat="false" ht="15" hidden="false" customHeight="false" outlineLevel="0" collapsed="false">
      <c r="A46" s="208"/>
      <c r="B46" s="255"/>
      <c r="C46" s="256"/>
      <c r="D46" s="235"/>
      <c r="E46" s="91"/>
      <c r="F46" s="257"/>
      <c r="G46" s="258"/>
      <c r="H46" s="259"/>
      <c r="I46" s="212"/>
    </row>
    <row r="47" customFormat="false" ht="15" hidden="false" customHeight="false" outlineLevel="0" collapsed="false">
      <c r="A47" s="208"/>
      <c r="B47" s="226"/>
      <c r="C47" s="226"/>
      <c r="D47" s="226"/>
      <c r="E47" s="260" t="s">
        <v>98</v>
      </c>
      <c r="F47" s="218" t="s">
        <v>99</v>
      </c>
      <c r="G47" s="219" t="s">
        <v>80</v>
      </c>
      <c r="H47" s="245" t="n">
        <f aca="false">H44</f>
        <v>0.2899</v>
      </c>
      <c r="I47" s="212"/>
    </row>
    <row r="48" customFormat="false" ht="15" hidden="false" customHeight="false" outlineLevel="0" collapsed="false">
      <c r="A48" s="221"/>
      <c r="B48" s="210"/>
      <c r="C48" s="210"/>
      <c r="D48" s="210"/>
      <c r="E48" s="211"/>
      <c r="F48" s="210"/>
      <c r="G48" s="210"/>
      <c r="H48" s="210"/>
      <c r="I48" s="223"/>
    </row>
    <row r="49" customFormat="false" ht="15" hidden="false" customHeight="false" outlineLevel="0" collapsed="false">
      <c r="A49" s="226" t="s">
        <v>100</v>
      </c>
      <c r="B49" s="226"/>
      <c r="C49" s="226"/>
      <c r="D49" s="226"/>
      <c r="E49" s="227"/>
      <c r="F49" s="226"/>
      <c r="G49" s="226"/>
      <c r="H49" s="226"/>
      <c r="I49" s="226"/>
    </row>
    <row r="50" customFormat="false" ht="15" hidden="false" customHeight="false" outlineLevel="0" collapsed="false">
      <c r="A50" s="226"/>
      <c r="B50" s="226"/>
      <c r="C50" s="226"/>
      <c r="D50" s="226"/>
      <c r="E50" s="227"/>
      <c r="F50" s="226"/>
      <c r="G50" s="226"/>
      <c r="H50" s="226"/>
      <c r="I50" s="226"/>
    </row>
    <row r="51" customFormat="false" ht="15" hidden="false" customHeight="false" outlineLevel="0" collapsed="false">
      <c r="A51" s="195" t="s">
        <v>73</v>
      </c>
      <c r="F51" s="227" t="s">
        <v>19</v>
      </c>
      <c r="G51" s="227"/>
      <c r="H51" s="227"/>
      <c r="K51" s="252"/>
    </row>
    <row r="52" customFormat="false" ht="15" hidden="true" customHeight="false" outlineLevel="0" collapsed="false">
      <c r="A52" s="203"/>
      <c r="B52" s="204" t="s">
        <v>101</v>
      </c>
      <c r="C52" s="205"/>
      <c r="D52" s="205"/>
      <c r="E52" s="206"/>
      <c r="F52" s="226"/>
      <c r="G52" s="226"/>
      <c r="H52" s="226"/>
      <c r="I52" s="207"/>
      <c r="K52" s="0" t="n">
        <f aca="false">K51/(1-H38)</f>
        <v>0</v>
      </c>
    </row>
    <row r="53" customFormat="false" ht="9.95" hidden="true" customHeight="true" outlineLevel="0" collapsed="false">
      <c r="A53" s="208"/>
      <c r="B53" s="261"/>
      <c r="C53" s="261"/>
      <c r="D53" s="261"/>
      <c r="E53" s="228"/>
      <c r="F53" s="262" t="s">
        <v>102</v>
      </c>
      <c r="G53" s="228" t="s">
        <v>80</v>
      </c>
      <c r="H53" s="263" t="n">
        <f aca="false">H14</f>
        <v>101664.5</v>
      </c>
      <c r="I53" s="212"/>
      <c r="K53" s="252"/>
    </row>
    <row r="54" customFormat="false" ht="9.95" hidden="true" customHeight="true" outlineLevel="0" collapsed="false">
      <c r="A54" s="208"/>
      <c r="B54" s="261"/>
      <c r="C54" s="261"/>
      <c r="D54" s="261"/>
      <c r="E54" s="228"/>
      <c r="F54" s="262" t="s">
        <v>103</v>
      </c>
      <c r="G54" s="228" t="s">
        <v>80</v>
      </c>
      <c r="H54" s="263" t="n">
        <f aca="false">H23</f>
        <v>0</v>
      </c>
      <c r="I54" s="212"/>
      <c r="K54" s="264"/>
    </row>
    <row r="55" customFormat="false" ht="9.95" hidden="true" customHeight="true" outlineLevel="0" collapsed="false">
      <c r="A55" s="208"/>
      <c r="B55" s="261"/>
      <c r="C55" s="261"/>
      <c r="D55" s="261"/>
      <c r="E55" s="228"/>
      <c r="F55" s="262" t="s">
        <v>104</v>
      </c>
      <c r="G55" s="228" t="s">
        <v>80</v>
      </c>
      <c r="H55" s="263" t="n">
        <f aca="false">H19</f>
        <v>0.0493</v>
      </c>
      <c r="I55" s="212"/>
    </row>
    <row r="56" customFormat="false" ht="9.95" hidden="true" customHeight="true" outlineLevel="0" collapsed="false">
      <c r="A56" s="208"/>
      <c r="B56" s="261"/>
      <c r="C56" s="261"/>
      <c r="D56" s="261"/>
      <c r="E56" s="228"/>
      <c r="F56" s="262" t="s">
        <v>105</v>
      </c>
      <c r="G56" s="228" t="s">
        <v>80</v>
      </c>
      <c r="H56" s="263" t="n">
        <f aca="false">H20</f>
        <v>0.0099</v>
      </c>
      <c r="I56" s="212"/>
    </row>
    <row r="57" customFormat="false" ht="9.95" hidden="true" customHeight="true" outlineLevel="0" collapsed="false">
      <c r="A57" s="208"/>
      <c r="B57" s="261"/>
      <c r="C57" s="261"/>
      <c r="D57" s="261"/>
      <c r="E57" s="228"/>
      <c r="F57" s="262" t="s">
        <v>106</v>
      </c>
      <c r="G57" s="228" t="s">
        <v>80</v>
      </c>
      <c r="H57" s="263" t="n">
        <f aca="false">H21</f>
        <v>0.0049</v>
      </c>
      <c r="I57" s="212"/>
    </row>
    <row r="58" customFormat="false" ht="9.95" hidden="true" customHeight="true" outlineLevel="0" collapsed="false">
      <c r="A58" s="208"/>
      <c r="B58" s="261"/>
      <c r="C58" s="261"/>
      <c r="D58" s="261"/>
      <c r="E58" s="228"/>
      <c r="F58" s="262" t="s">
        <v>107</v>
      </c>
      <c r="G58" s="228" t="s">
        <v>80</v>
      </c>
      <c r="H58" s="263" t="n">
        <f aca="false">H22</f>
        <v>0.0139</v>
      </c>
      <c r="I58" s="212"/>
    </row>
    <row r="59" customFormat="false" ht="9.95" hidden="true" customHeight="true" outlineLevel="0" collapsed="false">
      <c r="A59" s="208"/>
      <c r="B59" s="261"/>
      <c r="C59" s="261"/>
      <c r="D59" s="226"/>
      <c r="E59" s="228"/>
      <c r="F59" s="262" t="s">
        <v>108</v>
      </c>
      <c r="G59" s="228" t="s">
        <v>80</v>
      </c>
      <c r="H59" s="263" t="n">
        <f aca="false">H29</f>
        <v>0</v>
      </c>
      <c r="I59" s="212"/>
    </row>
    <row r="60" customFormat="false" ht="9.95" hidden="true" customHeight="true" outlineLevel="0" collapsed="false">
      <c r="A60" s="208"/>
      <c r="B60" s="261"/>
      <c r="C60" s="261"/>
      <c r="D60" s="261"/>
      <c r="E60" s="228"/>
      <c r="F60" s="262" t="s">
        <v>89</v>
      </c>
      <c r="G60" s="228" t="s">
        <v>80</v>
      </c>
      <c r="H60" s="263" t="e">
        <f aca="false">ROUND(H34*#REF!,2)</f>
        <v>#REF!</v>
      </c>
      <c r="I60" s="212"/>
    </row>
    <row r="61" customFormat="false" ht="9.95" hidden="true" customHeight="true" outlineLevel="0" collapsed="false">
      <c r="A61" s="208"/>
      <c r="B61" s="261"/>
      <c r="C61" s="261"/>
      <c r="D61" s="261"/>
      <c r="E61" s="228"/>
      <c r="F61" s="262" t="s">
        <v>90</v>
      </c>
      <c r="G61" s="228" t="s">
        <v>80</v>
      </c>
      <c r="H61" s="263" t="e">
        <f aca="false">ROUND(H35*#REF!,2)</f>
        <v>#REF!</v>
      </c>
      <c r="I61" s="212"/>
    </row>
    <row r="62" customFormat="false" ht="9.95" hidden="true" customHeight="true" outlineLevel="0" collapsed="false">
      <c r="A62" s="208"/>
      <c r="B62" s="261"/>
      <c r="C62" s="261"/>
      <c r="D62" s="261"/>
      <c r="E62" s="228"/>
      <c r="F62" s="262" t="s">
        <v>92</v>
      </c>
      <c r="G62" s="228" t="s">
        <v>80</v>
      </c>
      <c r="H62" s="263" t="e">
        <f aca="false">ROUND(H37*#REF!,2)</f>
        <v>#REF!</v>
      </c>
      <c r="I62" s="212"/>
    </row>
    <row r="63" customFormat="false" ht="9.95" hidden="true" customHeight="true" outlineLevel="0" collapsed="false">
      <c r="A63" s="208"/>
      <c r="B63" s="261"/>
      <c r="C63" s="261"/>
      <c r="D63" s="261"/>
      <c r="E63" s="228"/>
      <c r="F63" s="262" t="s">
        <v>109</v>
      </c>
      <c r="G63" s="228" t="s">
        <v>80</v>
      </c>
      <c r="H63" s="265" t="e">
        <f aca="false">ROUND(H36*#REF!,2)</f>
        <v>#REF!</v>
      </c>
      <c r="I63" s="212"/>
    </row>
    <row r="64" customFormat="false" ht="15" hidden="true" customHeight="false" outlineLevel="0" collapsed="false">
      <c r="A64" s="208"/>
      <c r="B64" s="261"/>
      <c r="C64" s="261"/>
      <c r="D64" s="261"/>
      <c r="E64" s="228"/>
      <c r="F64" s="261"/>
      <c r="G64" s="228"/>
      <c r="H64" s="263"/>
      <c r="I64" s="212"/>
    </row>
    <row r="65" customFormat="false" ht="15" hidden="true" customHeight="false" outlineLevel="0" collapsed="false">
      <c r="A65" s="266"/>
      <c r="B65" s="267"/>
      <c r="C65" s="268"/>
      <c r="D65" s="269"/>
      <c r="E65" s="270"/>
      <c r="F65" s="271" t="s">
        <v>110</v>
      </c>
      <c r="G65" s="270" t="s">
        <v>80</v>
      </c>
      <c r="H65" s="272" t="e">
        <f aca="false">H53+H54+H59+H60+H61+H63+H62</f>
        <v>#REF!</v>
      </c>
      <c r="I65" s="273"/>
    </row>
    <row r="66" customFormat="false" ht="13.8" hidden="false" customHeight="false" outlineLevel="0" collapsed="false">
      <c r="B66" s="226"/>
      <c r="C66" s="226"/>
      <c r="D66" s="226"/>
      <c r="E66" s="227"/>
      <c r="F66" s="274" t="s">
        <v>111</v>
      </c>
      <c r="G66" s="274"/>
      <c r="H66" s="274"/>
      <c r="I66" s="226"/>
    </row>
    <row r="67" customFormat="false" ht="13.8" hidden="false" customHeight="false" outlineLevel="0" collapsed="false">
      <c r="A67" s="226"/>
      <c r="B67" s="226"/>
      <c r="C67" s="226"/>
      <c r="D67" s="226"/>
      <c r="E67" s="227"/>
      <c r="F67" s="274"/>
      <c r="G67" s="274"/>
      <c r="H67" s="274"/>
      <c r="I67" s="226"/>
    </row>
    <row r="68" customFormat="false" ht="13.8" hidden="false" customHeight="false" outlineLevel="0" collapsed="false">
      <c r="A68" s="226"/>
      <c r="B68" s="226"/>
      <c r="C68" s="226"/>
      <c r="D68" s="226"/>
      <c r="E68" s="227"/>
      <c r="F68" s="274"/>
      <c r="G68" s="274"/>
      <c r="H68" s="274"/>
      <c r="I68" s="226"/>
    </row>
    <row r="69" customFormat="false" ht="13.8" hidden="false" customHeight="false" outlineLevel="0" collapsed="false">
      <c r="A69" s="226"/>
      <c r="B69" s="226"/>
      <c r="C69" s="226"/>
      <c r="D69" s="226"/>
      <c r="E69" s="227"/>
      <c r="F69" s="274"/>
      <c r="G69" s="274"/>
      <c r="H69" s="274"/>
      <c r="I69" s="226"/>
    </row>
    <row r="70" customFormat="false" ht="13.8" hidden="false" customHeight="false" outlineLevel="0" collapsed="false">
      <c r="A70" s="226"/>
      <c r="B70" s="226"/>
      <c r="C70" s="226"/>
      <c r="D70" s="226"/>
      <c r="E70" s="227"/>
      <c r="F70" s="226"/>
      <c r="G70" s="226"/>
      <c r="H70" s="226"/>
      <c r="I70" s="226"/>
    </row>
    <row r="71" customFormat="false" ht="21.75" hidden="false" customHeight="true" outlineLevel="0" collapsed="false">
      <c r="A71" s="226"/>
      <c r="B71" s="275"/>
      <c r="C71" s="275"/>
      <c r="D71" s="276"/>
      <c r="E71" s="276"/>
      <c r="F71" s="276"/>
      <c r="G71" s="276"/>
      <c r="H71" s="276"/>
      <c r="I71" s="226"/>
    </row>
    <row r="72" customFormat="false" ht="12.75" hidden="false" customHeight="true" outlineLevel="0" collapsed="false">
      <c r="A72" s="226"/>
      <c r="B72" s="277"/>
      <c r="C72" s="277"/>
      <c r="D72" s="91"/>
      <c r="E72" s="91"/>
      <c r="G72" s="277"/>
      <c r="H72" s="277"/>
      <c r="I72" s="226"/>
    </row>
    <row r="73" customFormat="false" ht="15" hidden="false" customHeight="true" outlineLevel="0" collapsed="false">
      <c r="A73" s="226"/>
      <c r="B73" s="278"/>
      <c r="C73" s="278"/>
      <c r="D73" s="91"/>
      <c r="E73" s="91"/>
      <c r="G73" s="278"/>
      <c r="H73" s="278"/>
      <c r="I73" s="226"/>
    </row>
    <row r="74" customFormat="false" ht="15" hidden="false" customHeight="true" outlineLevel="0" collapsed="false">
      <c r="A74" s="226"/>
      <c r="B74" s="275"/>
      <c r="C74" s="275"/>
      <c r="D74" s="91"/>
      <c r="E74" s="91"/>
      <c r="G74" s="275"/>
      <c r="H74" s="275"/>
      <c r="I74" s="226"/>
    </row>
    <row r="75" customFormat="false" ht="15" hidden="false" customHeight="true" outlineLevel="0" collapsed="false">
      <c r="A75" s="279"/>
      <c r="B75" s="279"/>
      <c r="C75" s="279"/>
      <c r="D75" s="91"/>
      <c r="E75" s="91"/>
      <c r="G75" s="279"/>
      <c r="H75" s="279"/>
      <c r="I75" s="279"/>
    </row>
    <row r="76" customFormat="false" ht="15" hidden="false" customHeight="false" outlineLevel="0" collapsed="false">
      <c r="A76" s="279"/>
      <c r="B76" s="279"/>
      <c r="C76" s="279"/>
      <c r="D76" s="279"/>
      <c r="E76" s="279"/>
      <c r="F76" s="279"/>
      <c r="G76" s="279"/>
      <c r="H76" s="279"/>
      <c r="I76" s="279"/>
    </row>
    <row r="77" customFormat="false" ht="15" hidden="false" customHeight="false" outlineLevel="0" collapsed="false">
      <c r="A77" s="0" t="s">
        <v>112</v>
      </c>
    </row>
  </sheetData>
  <sheetProtection sheet="true" password="bed8" objects="true" scenarios="true"/>
  <mergeCells count="24">
    <mergeCell ref="A2:I2"/>
    <mergeCell ref="A3:I3"/>
    <mergeCell ref="A4:I4"/>
    <mergeCell ref="A5:I5"/>
    <mergeCell ref="A8:I8"/>
    <mergeCell ref="A9:I9"/>
    <mergeCell ref="A10:I10"/>
    <mergeCell ref="A19:C19"/>
    <mergeCell ref="A20:C20"/>
    <mergeCell ref="A21:C21"/>
    <mergeCell ref="A22:C22"/>
    <mergeCell ref="A28:C28"/>
    <mergeCell ref="E38:F38"/>
    <mergeCell ref="B44:B45"/>
    <mergeCell ref="C44:C45"/>
    <mergeCell ref="E44:E45"/>
    <mergeCell ref="F44:F45"/>
    <mergeCell ref="G44:G45"/>
    <mergeCell ref="H44:H45"/>
    <mergeCell ref="F51:H51"/>
    <mergeCell ref="F66:H66"/>
    <mergeCell ref="F67:H67"/>
    <mergeCell ref="F68:H68"/>
    <mergeCell ref="F69:H69"/>
  </mergeCells>
  <printOptions headings="false" gridLines="false" gridLinesSet="true" horizontalCentered="false" verticalCentered="false"/>
  <pageMargins left="0.905555555555556" right="0.905555555555556" top="1.1812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6" activeCellId="0" sqref="I16"/>
    </sheetView>
  </sheetViews>
  <sheetFormatPr defaultRowHeight="15"/>
  <cols>
    <col collapsed="false" hidden="false" max="1" min="1" style="0" width="4.86224489795918"/>
    <col collapsed="false" hidden="false" max="2" min="2" style="16" width="39.5510204081633"/>
    <col collapsed="false" hidden="false" max="3" min="3" style="16" width="13.9030612244898"/>
    <col collapsed="false" hidden="false" max="4" min="4" style="16" width="7.83163265306122"/>
    <col collapsed="false" hidden="false" max="5" min="5" style="16" width="8.36734693877551"/>
    <col collapsed="false" hidden="false" max="6" min="6" style="16" width="11.0714285714286"/>
    <col collapsed="false" hidden="false" max="7" min="7" style="16" width="28.0765306122449"/>
    <col collapsed="false" hidden="false" max="1025" min="8" style="16" width="8.77551020408163"/>
  </cols>
  <sheetData>
    <row r="1" s="21" customFormat="true" ht="20.1" hidden="false" customHeight="true" outlineLevel="0" collapsed="false">
      <c r="A1" s="280"/>
      <c r="B1" s="281" t="str">
        <f aca="false">[2]'PLANILHA ORÇAMENTO'!A1</f>
        <v>UNIVERSIDADE FEDERAL DA FRONTEIRA SUL</v>
      </c>
      <c r="C1" s="281"/>
      <c r="D1" s="281"/>
      <c r="E1" s="281"/>
      <c r="F1" s="281"/>
    </row>
    <row r="2" s="21" customFormat="true" ht="20.1" hidden="false" customHeight="true" outlineLevel="0" collapsed="false">
      <c r="A2" s="280"/>
      <c r="B2" s="281" t="str">
        <f aca="false">[2]'PLANILHA ORÇAMENTO'!A2</f>
        <v>SECRETARIA ESPECIAL DE OBRAS</v>
      </c>
      <c r="C2" s="281"/>
      <c r="D2" s="281"/>
      <c r="E2" s="281"/>
      <c r="F2" s="281"/>
    </row>
    <row r="3" s="21" customFormat="true" ht="20.1" hidden="false" customHeight="true" outlineLevel="0" collapsed="false">
      <c r="A3" s="280"/>
      <c r="B3" s="281" t="str">
        <f aca="false">[2]'PLANILHA ORÇAMENTO'!A3</f>
        <v>CAMPUS PASSO FUNDO - RS</v>
      </c>
      <c r="C3" s="281"/>
      <c r="D3" s="281"/>
      <c r="E3" s="281"/>
      <c r="F3" s="281"/>
    </row>
    <row r="4" s="21" customFormat="true" ht="20.1" hidden="false" customHeight="true" outlineLevel="0" collapsed="false">
      <c r="A4" s="280"/>
      <c r="B4" s="281" t="s">
        <v>113</v>
      </c>
      <c r="C4" s="281"/>
      <c r="D4" s="281"/>
      <c r="E4" s="281"/>
      <c r="F4" s="281"/>
    </row>
    <row r="5" customFormat="false" ht="42" hidden="false" customHeight="false" outlineLevel="0" collapsed="false">
      <c r="A5" s="282"/>
      <c r="B5" s="283" t="s">
        <v>10</v>
      </c>
      <c r="C5" s="284"/>
      <c r="D5" s="284"/>
      <c r="E5" s="284"/>
      <c r="F5" s="285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286" t="s">
        <v>11</v>
      </c>
      <c r="B6" s="287" t="s">
        <v>12</v>
      </c>
      <c r="C6" s="287" t="s">
        <v>13</v>
      </c>
      <c r="D6" s="287"/>
      <c r="E6" s="288" t="s">
        <v>14</v>
      </c>
      <c r="F6" s="288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286"/>
      <c r="B7" s="287"/>
      <c r="C7" s="287"/>
      <c r="D7" s="287"/>
      <c r="E7" s="287" t="s">
        <v>17</v>
      </c>
      <c r="F7" s="288" t="s">
        <v>4</v>
      </c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" hidden="false" customHeight="false" outlineLevel="0" collapsed="false">
      <c r="A8" s="286"/>
      <c r="B8" s="287"/>
      <c r="C8" s="287" t="s">
        <v>4</v>
      </c>
      <c r="D8" s="287" t="s">
        <v>17</v>
      </c>
      <c r="E8" s="287"/>
      <c r="F8" s="288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53" customFormat="true" ht="15" hidden="false" customHeight="false" outlineLevel="0" collapsed="false">
      <c r="A9" s="286" t="n">
        <f aca="false">ROW()-ROW($A$8)</f>
        <v>1</v>
      </c>
      <c r="B9" s="287" t="s">
        <v>114</v>
      </c>
      <c r="C9" s="56" t="n">
        <f aca="false">'PLANILHA ORÇAMENTO'!K40</f>
        <v>101664.5</v>
      </c>
      <c r="D9" s="57" t="n">
        <f aca="false">C9/$C$10</f>
        <v>1</v>
      </c>
      <c r="E9" s="58" t="n">
        <v>1</v>
      </c>
      <c r="F9" s="289" t="n">
        <f aca="false">C9*E9</f>
        <v>101664.5</v>
      </c>
    </row>
    <row r="10" customFormat="false" ht="21" hidden="false" customHeight="false" outlineLevel="0" collapsed="false">
      <c r="A10" s="290" t="s">
        <v>5</v>
      </c>
      <c r="B10" s="290"/>
      <c r="C10" s="291" t="n">
        <f aca="false">SUM(C9:C9)</f>
        <v>101664.5</v>
      </c>
      <c r="D10" s="292" t="n">
        <f aca="false">SUM(D9:D9)</f>
        <v>1</v>
      </c>
      <c r="E10" s="293" t="n">
        <f aca="false">F10/$C$10</f>
        <v>1</v>
      </c>
      <c r="F10" s="294" t="n">
        <f aca="false">SUM(F9:F9)</f>
        <v>101664.5</v>
      </c>
    </row>
    <row r="11" customFormat="false" ht="15" hidden="false" customHeight="false" outlineLevel="0" collapsed="false">
      <c r="B11" s="295"/>
      <c r="C11" s="79"/>
      <c r="D11" s="79"/>
      <c r="E11" s="0"/>
      <c r="F11" s="80" t="n">
        <f aca="false">IFERROR(F10/$C$10,"")</f>
        <v>1</v>
      </c>
    </row>
    <row r="12" customFormat="false" ht="15" hidden="false" customHeight="false" outlineLevel="0" collapsed="false">
      <c r="A12" s="296" t="str">
        <f aca="false">'PLANILHA ORÇAMENTO'!A45</f>
        <v>_________________, ___ de _____________ de 2018</v>
      </c>
      <c r="B12" s="296"/>
      <c r="C12" s="0"/>
      <c r="D12" s="0"/>
      <c r="E12" s="0"/>
      <c r="F12" s="0"/>
    </row>
    <row r="13" customFormat="false" ht="15" hidden="false" customHeight="false" outlineLevel="0" collapsed="false">
      <c r="B13" s="0"/>
      <c r="C13" s="0"/>
      <c r="D13" s="0"/>
      <c r="E13" s="0"/>
      <c r="F13" s="0"/>
    </row>
    <row r="14" customFormat="false" ht="15" hidden="false" customHeight="false" outlineLevel="0" collapsed="false">
      <c r="B14" s="274"/>
      <c r="C14" s="274"/>
      <c r="D14" s="227" t="s">
        <v>19</v>
      </c>
      <c r="E14" s="227"/>
      <c r="F14" s="227"/>
    </row>
    <row r="15" customFormat="false" ht="15" hidden="false" customHeight="false" outlineLevel="0" collapsed="false">
      <c r="C15" s="92"/>
      <c r="D15" s="274" t="s">
        <v>115</v>
      </c>
      <c r="E15" s="274"/>
      <c r="F15" s="274"/>
    </row>
    <row r="16" customFormat="false" ht="15" hidden="false" customHeight="false" outlineLevel="0" collapsed="false">
      <c r="C16" s="92"/>
      <c r="D16" s="274" t="s">
        <v>116</v>
      </c>
      <c r="E16" s="274"/>
      <c r="F16" s="274"/>
    </row>
    <row r="17" customFormat="false" ht="15" hidden="false" customHeight="false" outlineLevel="0" collapsed="false">
      <c r="C17" s="92"/>
      <c r="D17" s="274" t="s">
        <v>117</v>
      </c>
      <c r="E17" s="274"/>
      <c r="F17" s="274"/>
    </row>
    <row r="18" customFormat="false" ht="15" hidden="false" customHeight="false" outlineLevel="0" collapsed="false">
      <c r="C18" s="92"/>
      <c r="D18" s="274" t="s">
        <v>118</v>
      </c>
      <c r="E18" s="274"/>
      <c r="F18" s="274"/>
    </row>
  </sheetData>
  <mergeCells count="18">
    <mergeCell ref="B1:F1"/>
    <mergeCell ref="B2:F2"/>
    <mergeCell ref="B3:F3"/>
    <mergeCell ref="B4:F4"/>
    <mergeCell ref="A6:A8"/>
    <mergeCell ref="B6:B8"/>
    <mergeCell ref="C6:D7"/>
    <mergeCell ref="E6:F6"/>
    <mergeCell ref="E7:E8"/>
    <mergeCell ref="F7:F8"/>
    <mergeCell ref="A10:B10"/>
    <mergeCell ref="A12:B12"/>
    <mergeCell ref="B14:C14"/>
    <mergeCell ref="D14:F14"/>
    <mergeCell ref="D15:F15"/>
    <mergeCell ref="D16:F16"/>
    <mergeCell ref="D17:F17"/>
    <mergeCell ref="D18:F18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131</TotalTime>
  <Application>LibreOffice/5.0.0.5$Windows_x86 LibreOffice_project/1b1a90865e348b492231e1c451437d7a15bb262b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2013-09-24T11:57:12Z</dcterms:created>
  <dc:creator>..</dc:creator>
  <dc:language>pt-BR</dc:language>
  <dcterms:modified xsi:type="dcterms:W3CDTF">2018-05-29T08:35:00Z</dcterms:modified>
  <cp:revision>29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